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735" tabRatio="892" firstSheet="10" activeTab="18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state="hidden" r:id="rId10"/>
    <sheet name="Anexo 9 - Op Crédito D Capital" sheetId="11" r:id="rId11"/>
    <sheet name="Anexo 10 - Projeção RPPS" sheetId="12" r:id="rId12"/>
    <sheet name="Anexo 11 - Alienação" sheetId="13" r:id="rId13"/>
    <sheet name="Anexo XII Saúde 1º ao 5º bim" sheetId="14" r:id="rId14"/>
    <sheet name="Anexo 12 - Saúde (Munic.)Ultimo" sheetId="15" state="hidden" r:id="rId15"/>
    <sheet name="Anexo 12 - Saúde (Consorciado)" sheetId="16" state="hidden" r:id="rId16"/>
    <sheet name="Anexo 12 - Saúde(Cons.)Ultimo" sheetId="17" state="hidden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0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52511"/>
</workbook>
</file>

<file path=xl/calcChain.xml><?xml version="1.0" encoding="utf-8"?>
<calcChain xmlns="http://schemas.openxmlformats.org/spreadsheetml/2006/main">
  <c r="D13" i="19" l="1"/>
  <c r="F137" i="14"/>
  <c r="F136" i="14"/>
  <c r="F134" i="14"/>
  <c r="C133" i="14"/>
  <c r="C137" i="14"/>
  <c r="C136" i="14"/>
  <c r="C135" i="14"/>
  <c r="C134" i="14"/>
  <c r="F83" i="14"/>
  <c r="F82" i="14"/>
  <c r="D72" i="14"/>
  <c r="C72" i="14"/>
  <c r="C74" i="14"/>
  <c r="B72" i="14"/>
  <c r="F50" i="14"/>
  <c r="E129" i="9"/>
  <c r="C145" i="9"/>
  <c r="E117" i="9"/>
  <c r="C96" i="9"/>
  <c r="C95" i="9"/>
  <c r="C93" i="9"/>
  <c r="C92" i="9"/>
  <c r="E84" i="9"/>
  <c r="E83" i="9"/>
  <c r="E82" i="9"/>
  <c r="E76" i="9"/>
  <c r="E75" i="9"/>
  <c r="E68" i="9"/>
  <c r="E66" i="9"/>
  <c r="E63" i="9"/>
  <c r="E62" i="9"/>
  <c r="E61" i="9"/>
  <c r="E52" i="9"/>
  <c r="E51" i="9"/>
  <c r="E48" i="9"/>
  <c r="E46" i="9"/>
  <c r="E33" i="9"/>
  <c r="E27" i="9"/>
  <c r="E21" i="9"/>
  <c r="B20" i="9"/>
  <c r="D20" i="9"/>
  <c r="E20" i="9"/>
  <c r="C17" i="9"/>
  <c r="F18" i="8"/>
  <c r="D47" i="7"/>
  <c r="D44" i="7"/>
  <c r="D42" i="7"/>
  <c r="D23" i="7"/>
  <c r="D20" i="7"/>
  <c r="D19" i="7"/>
  <c r="C71" i="3"/>
  <c r="G69" i="3"/>
  <c r="F69" i="3"/>
  <c r="E69" i="3"/>
  <c r="C69" i="3"/>
  <c r="G67" i="3"/>
  <c r="F67" i="3"/>
  <c r="E67" i="3"/>
  <c r="C67" i="3"/>
  <c r="G65" i="3"/>
  <c r="E65" i="3"/>
  <c r="C65" i="3"/>
  <c r="G63" i="3"/>
  <c r="E63" i="3"/>
  <c r="C63" i="3"/>
  <c r="G59" i="3"/>
  <c r="F59" i="3"/>
  <c r="E59" i="3"/>
  <c r="C59" i="3"/>
  <c r="G53" i="3"/>
  <c r="F53" i="3"/>
  <c r="E53" i="3"/>
  <c r="C53" i="3"/>
  <c r="G47" i="3"/>
  <c r="F47" i="3"/>
  <c r="E47" i="3"/>
  <c r="C45" i="3"/>
  <c r="C43" i="3"/>
  <c r="G39" i="3"/>
  <c r="E39" i="3"/>
  <c r="C39" i="3"/>
  <c r="G37" i="3"/>
  <c r="E37" i="3"/>
  <c r="C37" i="3"/>
  <c r="G33" i="3"/>
  <c r="E33" i="3"/>
  <c r="C31" i="3"/>
  <c r="G29" i="3"/>
  <c r="E29" i="3"/>
  <c r="C29" i="3"/>
  <c r="G21" i="3"/>
  <c r="E21" i="3"/>
  <c r="G15" i="3"/>
  <c r="F15" i="3"/>
  <c r="E15" i="3"/>
  <c r="A7" i="2"/>
  <c r="H99" i="2"/>
  <c r="F99" i="2"/>
  <c r="H97" i="2"/>
  <c r="F97" i="2"/>
  <c r="H95" i="2"/>
  <c r="F95" i="2"/>
  <c r="G42" i="2"/>
  <c r="G25" i="2"/>
  <c r="C25" i="2"/>
  <c r="G22" i="2"/>
  <c r="G17" i="2"/>
  <c r="G16" i="2"/>
  <c r="K18" i="8"/>
  <c r="F16" i="8"/>
  <c r="F28" i="8"/>
  <c r="C94" i="9"/>
  <c r="C97" i="9"/>
  <c r="D94" i="9"/>
  <c r="E94" i="9"/>
  <c r="G134" i="15"/>
  <c r="C135" i="15"/>
  <c r="G135" i="15"/>
  <c r="G136" i="15"/>
  <c r="C138" i="15"/>
  <c r="G138" i="15"/>
  <c r="G139" i="15"/>
  <c r="G133" i="15"/>
  <c r="C65" i="15"/>
  <c r="C64" i="15"/>
  <c r="C54" i="15"/>
  <c r="C53" i="15"/>
  <c r="G53" i="15"/>
  <c r="C52" i="15"/>
  <c r="G52" i="15"/>
  <c r="C50" i="15"/>
  <c r="C38" i="15"/>
  <c r="C37" i="15"/>
  <c r="C36" i="15"/>
  <c r="F36" i="15"/>
  <c r="C14" i="15"/>
  <c r="F14" i="15"/>
  <c r="C16" i="15"/>
  <c r="C17" i="15"/>
  <c r="F17" i="15"/>
  <c r="C29" i="15"/>
  <c r="C24" i="15"/>
  <c r="C25" i="15"/>
  <c r="C26" i="15"/>
  <c r="F26" i="15"/>
  <c r="C27" i="15"/>
  <c r="F27" i="15"/>
  <c r="C23" i="15"/>
  <c r="F23" i="15"/>
  <c r="D13" i="14"/>
  <c r="E15" i="9"/>
  <c r="F15" i="9"/>
  <c r="J37" i="3"/>
  <c r="C15" i="3"/>
  <c r="J15" i="3"/>
  <c r="B17" i="1"/>
  <c r="C65" i="14"/>
  <c r="D65" i="14"/>
  <c r="F65" i="14"/>
  <c r="C140" i="14"/>
  <c r="C54" i="14"/>
  <c r="G54" i="14"/>
  <c r="F53" i="14"/>
  <c r="D53" i="14"/>
  <c r="B53" i="14"/>
  <c r="C52" i="14"/>
  <c r="E52" i="14"/>
  <c r="E51" i="14"/>
  <c r="C50" i="14"/>
  <c r="E50" i="14"/>
  <c r="C38" i="14"/>
  <c r="C37" i="14"/>
  <c r="F37" i="14"/>
  <c r="C29" i="14"/>
  <c r="F29" i="14"/>
  <c r="C28" i="14"/>
  <c r="C27" i="14"/>
  <c r="F27" i="14"/>
  <c r="C26" i="14"/>
  <c r="F26" i="14"/>
  <c r="C25" i="14"/>
  <c r="F25" i="14"/>
  <c r="C24" i="14"/>
  <c r="F24" i="14"/>
  <c r="C23" i="14"/>
  <c r="D22" i="14"/>
  <c r="B22" i="14"/>
  <c r="B31" i="14"/>
  <c r="C20" i="14"/>
  <c r="C19" i="14"/>
  <c r="F19" i="14"/>
  <c r="C18" i="14"/>
  <c r="C17" i="14"/>
  <c r="F17" i="14"/>
  <c r="C16" i="14"/>
  <c r="F16" i="14"/>
  <c r="C15" i="14"/>
  <c r="F15" i="14"/>
  <c r="C14" i="14"/>
  <c r="F14" i="14"/>
  <c r="E158" i="9"/>
  <c r="C119" i="9"/>
  <c r="F119" i="9"/>
  <c r="C118" i="9"/>
  <c r="C116" i="9"/>
  <c r="F116" i="9"/>
  <c r="C115" i="9"/>
  <c r="F115" i="9"/>
  <c r="C91" i="9"/>
  <c r="C84" i="9"/>
  <c r="F84" i="9"/>
  <c r="C83" i="9"/>
  <c r="F83" i="9"/>
  <c r="C82" i="9"/>
  <c r="C80" i="9"/>
  <c r="C79" i="9"/>
  <c r="C78" i="9"/>
  <c r="C77" i="9"/>
  <c r="F77" i="9"/>
  <c r="C76" i="9"/>
  <c r="C75" i="9"/>
  <c r="F75" i="9"/>
  <c r="C68" i="9"/>
  <c r="C66" i="9"/>
  <c r="F66" i="9"/>
  <c r="E64" i="9"/>
  <c r="C65" i="9"/>
  <c r="C64" i="9"/>
  <c r="F64" i="9"/>
  <c r="C63" i="9"/>
  <c r="F63" i="9"/>
  <c r="C62" i="9"/>
  <c r="C61" i="9"/>
  <c r="F61" i="9"/>
  <c r="D46" i="7"/>
  <c r="D53" i="7"/>
  <c r="D41" i="7"/>
  <c r="D45" i="7"/>
  <c r="F14" i="6"/>
  <c r="F18" i="6"/>
  <c r="F21" i="6"/>
  <c r="J67" i="3"/>
  <c r="I31" i="3"/>
  <c r="C17" i="2"/>
  <c r="B13" i="14"/>
  <c r="F20" i="14"/>
  <c r="F18" i="14"/>
  <c r="H20" i="11"/>
  <c r="F143" i="9"/>
  <c r="F93" i="9"/>
  <c r="E74" i="9"/>
  <c r="E60" i="9"/>
  <c r="E69" i="9"/>
  <c r="F50" i="9"/>
  <c r="E45" i="9"/>
  <c r="C36" i="9"/>
  <c r="E26" i="9"/>
  <c r="C24" i="9"/>
  <c r="C18" i="9"/>
  <c r="C46" i="7"/>
  <c r="C53" i="7"/>
  <c r="D21" i="7"/>
  <c r="J65" i="3"/>
  <c r="J63" i="3"/>
  <c r="J47" i="3"/>
  <c r="E13" i="3"/>
  <c r="E76" i="3"/>
  <c r="C16" i="2"/>
  <c r="D17" i="7"/>
  <c r="D15" i="7"/>
  <c r="C40" i="2"/>
  <c r="I40" i="2"/>
  <c r="G23" i="2"/>
  <c r="C30" i="2"/>
  <c r="I30" i="2"/>
  <c r="C22" i="2"/>
  <c r="F22" i="2"/>
  <c r="F19" i="2"/>
  <c r="D15" i="2"/>
  <c r="B17" i="19"/>
  <c r="D17" i="19"/>
  <c r="D19" i="19"/>
  <c r="D11" i="19"/>
  <c r="D12" i="19"/>
  <c r="B24" i="19"/>
  <c r="B25" i="19"/>
  <c r="B48" i="19"/>
  <c r="C48" i="19"/>
  <c r="D48" i="19"/>
  <c r="D58" i="19"/>
  <c r="E48" i="19"/>
  <c r="B53" i="19"/>
  <c r="C53" i="19"/>
  <c r="C58" i="19"/>
  <c r="D53" i="19"/>
  <c r="E53" i="19"/>
  <c r="E58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6" i="18"/>
  <c r="K17" i="18"/>
  <c r="B18" i="18"/>
  <c r="E18" i="18"/>
  <c r="E23" i="18"/>
  <c r="H18" i="18"/>
  <c r="H23" i="18"/>
  <c r="K19" i="18"/>
  <c r="K20" i="18"/>
  <c r="K21" i="18"/>
  <c r="K22" i="18"/>
  <c r="B23" i="18"/>
  <c r="B24" i="18"/>
  <c r="E24" i="18"/>
  <c r="H24" i="18"/>
  <c r="K25" i="18"/>
  <c r="K26" i="18"/>
  <c r="K27" i="18"/>
  <c r="B28" i="18"/>
  <c r="E28" i="18"/>
  <c r="H28" i="18"/>
  <c r="K29" i="18"/>
  <c r="K30" i="18"/>
  <c r="K28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B45" i="18"/>
  <c r="C40" i="18"/>
  <c r="C45" i="18"/>
  <c r="D40" i="18"/>
  <c r="D45" i="18"/>
  <c r="E40" i="18"/>
  <c r="E45" i="18"/>
  <c r="F40" i="18"/>
  <c r="F45" i="18"/>
  <c r="G40" i="18"/>
  <c r="G45" i="18"/>
  <c r="H40" i="18"/>
  <c r="I40" i="18"/>
  <c r="I45" i="18"/>
  <c r="J40" i="18"/>
  <c r="J45" i="18"/>
  <c r="K40" i="18"/>
  <c r="K45" i="18"/>
  <c r="L40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G13" i="17"/>
  <c r="D13" i="17"/>
  <c r="E13" i="17"/>
  <c r="G14" i="17"/>
  <c r="G15" i="17"/>
  <c r="G16" i="17"/>
  <c r="B17" i="17"/>
  <c r="D17" i="17"/>
  <c r="E17" i="17"/>
  <c r="E21" i="17"/>
  <c r="G18" i="17"/>
  <c r="G19" i="17"/>
  <c r="G20" i="17"/>
  <c r="D27" i="17"/>
  <c r="D35" i="17"/>
  <c r="E27" i="17"/>
  <c r="E35" i="17"/>
  <c r="B13" i="16"/>
  <c r="E13" i="16"/>
  <c r="D13" i="16"/>
  <c r="F13" i="16"/>
  <c r="G13" i="16"/>
  <c r="E14" i="16"/>
  <c r="G14" i="16"/>
  <c r="E15" i="16"/>
  <c r="G15" i="16"/>
  <c r="E16" i="16"/>
  <c r="G16" i="16"/>
  <c r="B17" i="16"/>
  <c r="D17" i="16"/>
  <c r="D21" i="16"/>
  <c r="D37" i="16"/>
  <c r="F17" i="16"/>
  <c r="E18" i="16"/>
  <c r="G18" i="16"/>
  <c r="E19" i="16"/>
  <c r="G19" i="16"/>
  <c r="E20" i="16"/>
  <c r="G20" i="16"/>
  <c r="B27" i="16"/>
  <c r="B35" i="16"/>
  <c r="D27" i="16"/>
  <c r="D35" i="16"/>
  <c r="F27" i="16"/>
  <c r="F35" i="16"/>
  <c r="B13" i="15"/>
  <c r="D13" i="15"/>
  <c r="F15" i="15"/>
  <c r="F18" i="15"/>
  <c r="F19" i="15"/>
  <c r="F20" i="15"/>
  <c r="F21" i="15"/>
  <c r="F24" i="15"/>
  <c r="B28" i="15"/>
  <c r="B22" i="15"/>
  <c r="C28" i="15"/>
  <c r="D28" i="15"/>
  <c r="D22" i="15"/>
  <c r="F29" i="15"/>
  <c r="F30" i="15"/>
  <c r="B36" i="15"/>
  <c r="B44" i="15"/>
  <c r="D36" i="15"/>
  <c r="D44" i="15"/>
  <c r="F37" i="15"/>
  <c r="F39" i="15"/>
  <c r="F40" i="15"/>
  <c r="F41" i="15"/>
  <c r="F42" i="15"/>
  <c r="F43" i="15"/>
  <c r="B49" i="15"/>
  <c r="D49" i="15"/>
  <c r="E49" i="15"/>
  <c r="E57" i="15"/>
  <c r="G50" i="15"/>
  <c r="G51" i="15"/>
  <c r="B53" i="15"/>
  <c r="B57" i="15"/>
  <c r="D53" i="15"/>
  <c r="D57" i="15"/>
  <c r="E53" i="15"/>
  <c r="G55" i="15"/>
  <c r="G56" i="15"/>
  <c r="G62" i="15"/>
  <c r="G63" i="15"/>
  <c r="B64" i="15"/>
  <c r="B72" i="15"/>
  <c r="E64" i="15"/>
  <c r="E72" i="15"/>
  <c r="G66" i="15"/>
  <c r="G67" i="15"/>
  <c r="G68" i="15"/>
  <c r="G69" i="15"/>
  <c r="G70" i="15"/>
  <c r="G71" i="15"/>
  <c r="C93" i="15"/>
  <c r="D93" i="15"/>
  <c r="E93" i="15"/>
  <c r="F93" i="15"/>
  <c r="G93" i="15"/>
  <c r="C111" i="15"/>
  <c r="D111" i="15"/>
  <c r="F111" i="15"/>
  <c r="C128" i="15"/>
  <c r="D128" i="15"/>
  <c r="F128" i="15"/>
  <c r="G137" i="15"/>
  <c r="B140" i="15"/>
  <c r="D140" i="15"/>
  <c r="E140" i="15"/>
  <c r="F21" i="14"/>
  <c r="F30" i="14"/>
  <c r="B36" i="14"/>
  <c r="B44" i="14"/>
  <c r="D36" i="14"/>
  <c r="D44" i="14"/>
  <c r="F38" i="14"/>
  <c r="F39" i="14"/>
  <c r="F40" i="14"/>
  <c r="F41" i="14"/>
  <c r="F42" i="14"/>
  <c r="F43" i="14"/>
  <c r="B49" i="14"/>
  <c r="D49" i="14"/>
  <c r="D57" i="14"/>
  <c r="F49" i="14"/>
  <c r="F57" i="14"/>
  <c r="G70" i="14"/>
  <c r="G51" i="14"/>
  <c r="E55" i="14"/>
  <c r="G55" i="14"/>
  <c r="E56" i="14"/>
  <c r="G56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D140" i="14"/>
  <c r="E134" i="14"/>
  <c r="F140" i="14"/>
  <c r="G135" i="14"/>
  <c r="B12" i="13"/>
  <c r="C12" i="13"/>
  <c r="E12" i="13"/>
  <c r="E13" i="13"/>
  <c r="E14" i="13"/>
  <c r="B22" i="13"/>
  <c r="B21" i="13"/>
  <c r="C22" i="13"/>
  <c r="D22" i="13"/>
  <c r="E23" i="13"/>
  <c r="E24" i="13"/>
  <c r="E25" i="13"/>
  <c r="B26" i="13"/>
  <c r="C26" i="13"/>
  <c r="D26" i="13"/>
  <c r="D21" i="13"/>
  <c r="E27" i="13"/>
  <c r="E28" i="13"/>
  <c r="D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1" i="11"/>
  <c r="H22" i="11"/>
  <c r="H24" i="11"/>
  <c r="H28" i="11"/>
  <c r="B24" i="11"/>
  <c r="B28" i="11"/>
  <c r="F24" i="11"/>
  <c r="B12" i="10"/>
  <c r="E12" i="10"/>
  <c r="C12" i="10"/>
  <c r="D12" i="10"/>
  <c r="E13" i="10"/>
  <c r="E14" i="10"/>
  <c r="B15" i="10"/>
  <c r="E15" i="10"/>
  <c r="C15" i="10"/>
  <c r="C22" i="10"/>
  <c r="D15" i="10"/>
  <c r="D22" i="10"/>
  <c r="D31" i="10"/>
  <c r="E16" i="10"/>
  <c r="E17" i="10"/>
  <c r="E18" i="10"/>
  <c r="E19" i="10"/>
  <c r="E20" i="10"/>
  <c r="E21" i="10"/>
  <c r="D30" i="10"/>
  <c r="B14" i="9"/>
  <c r="D14" i="9"/>
  <c r="C15" i="9"/>
  <c r="C16" i="9"/>
  <c r="F16" i="9"/>
  <c r="F17" i="9"/>
  <c r="F19" i="9"/>
  <c r="C21" i="9"/>
  <c r="C22" i="9"/>
  <c r="F22" i="9"/>
  <c r="F23" i="9"/>
  <c r="F25" i="9"/>
  <c r="B26" i="9"/>
  <c r="D26" i="9"/>
  <c r="C27" i="9"/>
  <c r="C26" i="9"/>
  <c r="F26" i="9"/>
  <c r="C28" i="9"/>
  <c r="F28" i="9"/>
  <c r="F29" i="9"/>
  <c r="F30" i="9"/>
  <c r="F31" i="9"/>
  <c r="B32" i="9"/>
  <c r="D32" i="9"/>
  <c r="C33" i="9"/>
  <c r="F33" i="9"/>
  <c r="F34" i="9"/>
  <c r="F35" i="9"/>
  <c r="F37" i="9"/>
  <c r="D38" i="9"/>
  <c r="F38" i="9"/>
  <c r="F39" i="9"/>
  <c r="F40" i="9"/>
  <c r="F41" i="9"/>
  <c r="F42" i="9"/>
  <c r="F43" i="9"/>
  <c r="B45" i="9"/>
  <c r="B44" i="9"/>
  <c r="D45" i="9"/>
  <c r="D44" i="9"/>
  <c r="C46" i="9"/>
  <c r="C45" i="9"/>
  <c r="F45" i="9"/>
  <c r="F47" i="9"/>
  <c r="C48" i="9"/>
  <c r="F48" i="9"/>
  <c r="C49" i="9"/>
  <c r="C51" i="9"/>
  <c r="C52" i="9"/>
  <c r="F52" i="9"/>
  <c r="F53" i="9"/>
  <c r="F58" i="9"/>
  <c r="F59" i="9"/>
  <c r="B60" i="9"/>
  <c r="D60" i="9"/>
  <c r="F62" i="9"/>
  <c r="B64" i="9"/>
  <c r="B69" i="9"/>
  <c r="D64" i="9"/>
  <c r="F67" i="9"/>
  <c r="F68" i="9"/>
  <c r="B74" i="9"/>
  <c r="B85" i="9"/>
  <c r="D74" i="9"/>
  <c r="D85" i="9"/>
  <c r="F78" i="9"/>
  <c r="B81" i="9"/>
  <c r="D81" i="9"/>
  <c r="B91" i="9"/>
  <c r="D91" i="9"/>
  <c r="D97" i="9"/>
  <c r="B94" i="9"/>
  <c r="F101" i="9"/>
  <c r="B114" i="9"/>
  <c r="D114" i="9"/>
  <c r="E114" i="9"/>
  <c r="B117" i="9"/>
  <c r="D117" i="9"/>
  <c r="F120" i="9"/>
  <c r="F121" i="9"/>
  <c r="F122" i="9"/>
  <c r="F123" i="9"/>
  <c r="E134" i="9"/>
  <c r="F142" i="9"/>
  <c r="F144" i="9"/>
  <c r="F145" i="9"/>
  <c r="B146" i="9"/>
  <c r="C146" i="9"/>
  <c r="D146" i="9"/>
  <c r="E146" i="9"/>
  <c r="B16" i="8"/>
  <c r="B28" i="8"/>
  <c r="C16" i="8"/>
  <c r="C28" i="8"/>
  <c r="D16" i="8"/>
  <c r="D28" i="8"/>
  <c r="E16" i="8"/>
  <c r="E28" i="8"/>
  <c r="G16" i="8"/>
  <c r="G28" i="8"/>
  <c r="H16" i="8"/>
  <c r="H28" i="8"/>
  <c r="I16" i="8"/>
  <c r="I28" i="8"/>
  <c r="J16" i="8"/>
  <c r="J28" i="8"/>
  <c r="K16" i="8"/>
  <c r="K28" i="8"/>
  <c r="E15" i="7"/>
  <c r="E18" i="7"/>
  <c r="C18" i="7"/>
  <c r="D18" i="7"/>
  <c r="B21" i="7"/>
  <c r="C21" i="7"/>
  <c r="E21" i="7"/>
  <c r="B24" i="7"/>
  <c r="C24" i="7"/>
  <c r="D24" i="7"/>
  <c r="E24" i="7"/>
  <c r="B31" i="7"/>
  <c r="B27" i="7"/>
  <c r="B35" i="7"/>
  <c r="D31" i="7"/>
  <c r="D27" i="7"/>
  <c r="D35" i="7"/>
  <c r="E31" i="7"/>
  <c r="E27" i="7"/>
  <c r="E35" i="7"/>
  <c r="C31" i="7"/>
  <c r="C27" i="7"/>
  <c r="C35" i="7"/>
  <c r="B41" i="7"/>
  <c r="B45" i="7"/>
  <c r="E41" i="7"/>
  <c r="E45" i="7"/>
  <c r="C41" i="7"/>
  <c r="C45" i="7"/>
  <c r="E46" i="7"/>
  <c r="E53" i="7"/>
  <c r="E56" i="7"/>
  <c r="C48" i="7"/>
  <c r="D48" i="7"/>
  <c r="E48" i="7"/>
  <c r="B51" i="7"/>
  <c r="B48" i="7"/>
  <c r="B52" i="7"/>
  <c r="B14" i="6"/>
  <c r="B18" i="6"/>
  <c r="B21" i="6"/>
  <c r="D14" i="6"/>
  <c r="D18" i="6"/>
  <c r="D21" i="6"/>
  <c r="B36" i="6"/>
  <c r="B44" i="6"/>
  <c r="B46" i="6"/>
  <c r="D36" i="6"/>
  <c r="F36" i="6"/>
  <c r="B39" i="6"/>
  <c r="D39" i="6"/>
  <c r="F39" i="6"/>
  <c r="B16" i="5"/>
  <c r="B15" i="5"/>
  <c r="B14" i="5"/>
  <c r="B13" i="5"/>
  <c r="B39" i="5"/>
  <c r="B63" i="5"/>
  <c r="C16" i="5"/>
  <c r="D16" i="5"/>
  <c r="D15" i="5"/>
  <c r="D14" i="5"/>
  <c r="F16" i="5"/>
  <c r="H16" i="5"/>
  <c r="H15" i="5"/>
  <c r="B20" i="5"/>
  <c r="C20" i="5"/>
  <c r="D20" i="5"/>
  <c r="F20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C45" i="5"/>
  <c r="D45" i="5"/>
  <c r="F45" i="5"/>
  <c r="H45" i="5"/>
  <c r="B49" i="5"/>
  <c r="C49" i="5"/>
  <c r="D49" i="5"/>
  <c r="F49" i="5"/>
  <c r="H49" i="5"/>
  <c r="B53" i="5"/>
  <c r="B48" i="5"/>
  <c r="B44" i="5"/>
  <c r="B61" i="5"/>
  <c r="C53" i="5"/>
  <c r="D53" i="5"/>
  <c r="D48" i="5"/>
  <c r="D44" i="5"/>
  <c r="D61" i="5"/>
  <c r="F53" i="5"/>
  <c r="H53" i="5"/>
  <c r="H48" i="5"/>
  <c r="H44" i="5"/>
  <c r="H61" i="5"/>
  <c r="B57" i="5"/>
  <c r="C57" i="5"/>
  <c r="C48" i="5"/>
  <c r="C44" i="5"/>
  <c r="C61" i="5"/>
  <c r="D57" i="5"/>
  <c r="F57" i="5"/>
  <c r="H57" i="5"/>
  <c r="B69" i="5"/>
  <c r="B68" i="5"/>
  <c r="C69" i="5"/>
  <c r="D69" i="5"/>
  <c r="F69" i="5"/>
  <c r="F68" i="5"/>
  <c r="H69" i="5"/>
  <c r="B73" i="5"/>
  <c r="C73" i="5"/>
  <c r="D73" i="5"/>
  <c r="D68" i="5"/>
  <c r="F73" i="5"/>
  <c r="H73" i="5"/>
  <c r="H68" i="5"/>
  <c r="B92" i="5"/>
  <c r="B91" i="5"/>
  <c r="C92" i="5"/>
  <c r="C91" i="5"/>
  <c r="C112" i="5"/>
  <c r="D92" i="5"/>
  <c r="D91" i="5"/>
  <c r="F92" i="5"/>
  <c r="F91" i="5"/>
  <c r="H92" i="5"/>
  <c r="H91" i="5"/>
  <c r="B94" i="5"/>
  <c r="B93" i="5"/>
  <c r="C94" i="5"/>
  <c r="C93" i="5"/>
  <c r="D94" i="5"/>
  <c r="D93" i="5"/>
  <c r="F94" i="5"/>
  <c r="H94" i="5"/>
  <c r="B98" i="5"/>
  <c r="C98" i="5"/>
  <c r="D98" i="5"/>
  <c r="F98" i="5"/>
  <c r="F93" i="5"/>
  <c r="H98" i="5"/>
  <c r="B107" i="5"/>
  <c r="B112" i="5"/>
  <c r="C107" i="5"/>
  <c r="D107" i="5"/>
  <c r="F107" i="5"/>
  <c r="H107" i="5"/>
  <c r="B117" i="5"/>
  <c r="B120" i="5"/>
  <c r="C117" i="5"/>
  <c r="C120" i="5"/>
  <c r="D117" i="5"/>
  <c r="D120" i="5"/>
  <c r="F117" i="5"/>
  <c r="F120" i="5"/>
  <c r="H117" i="5"/>
  <c r="H120" i="5"/>
  <c r="B13" i="4"/>
  <c r="C13" i="4"/>
  <c r="C32" i="4"/>
  <c r="D13" i="4"/>
  <c r="E13" i="4"/>
  <c r="F13" i="4"/>
  <c r="G13" i="4"/>
  <c r="H13" i="4"/>
  <c r="I13" i="4"/>
  <c r="J13" i="4"/>
  <c r="K13" i="4"/>
  <c r="K32" i="4"/>
  <c r="L13" i="4"/>
  <c r="M13" i="4"/>
  <c r="O13" i="4"/>
  <c r="N14" i="4"/>
  <c r="N15" i="4"/>
  <c r="N16" i="4"/>
  <c r="N17" i="4"/>
  <c r="N18" i="4"/>
  <c r="N19" i="4"/>
  <c r="N20" i="4"/>
  <c r="N21" i="4"/>
  <c r="E22" i="4"/>
  <c r="N23" i="4"/>
  <c r="N24" i="4"/>
  <c r="N25" i="4"/>
  <c r="N26" i="4"/>
  <c r="N27" i="4"/>
  <c r="N28" i="4"/>
  <c r="B29" i="4"/>
  <c r="B22" i="4"/>
  <c r="B32" i="4"/>
  <c r="C29" i="4"/>
  <c r="C22" i="4"/>
  <c r="D29" i="4"/>
  <c r="D22" i="4"/>
  <c r="E29" i="4"/>
  <c r="F29" i="4"/>
  <c r="F22" i="4"/>
  <c r="G29" i="4"/>
  <c r="G22" i="4"/>
  <c r="H29" i="4"/>
  <c r="H22" i="4"/>
  <c r="I29" i="4"/>
  <c r="I22" i="4"/>
  <c r="J29" i="4"/>
  <c r="J22" i="4"/>
  <c r="K29" i="4"/>
  <c r="K22" i="4"/>
  <c r="L29" i="4"/>
  <c r="L22" i="4"/>
  <c r="M29" i="4"/>
  <c r="M22" i="4"/>
  <c r="O29" i="4"/>
  <c r="O22" i="4"/>
  <c r="N30" i="4"/>
  <c r="N29" i="4"/>
  <c r="N31" i="4"/>
  <c r="B13" i="3"/>
  <c r="B76" i="3"/>
  <c r="D13" i="3"/>
  <c r="D76" i="3"/>
  <c r="C17" i="3"/>
  <c r="I17" i="3"/>
  <c r="C19" i="3"/>
  <c r="I19" i="3"/>
  <c r="J21" i="3"/>
  <c r="C23" i="3"/>
  <c r="I23" i="3"/>
  <c r="C25" i="3"/>
  <c r="J25" i="3"/>
  <c r="C27" i="3"/>
  <c r="I27" i="3"/>
  <c r="I33" i="3"/>
  <c r="J33" i="3"/>
  <c r="C35" i="3"/>
  <c r="C41" i="3"/>
  <c r="J41" i="3"/>
  <c r="I43" i="3"/>
  <c r="J43" i="3"/>
  <c r="I45" i="3"/>
  <c r="J45" i="3"/>
  <c r="I49" i="3"/>
  <c r="J49" i="3"/>
  <c r="C51" i="3"/>
  <c r="I53" i="3"/>
  <c r="J53" i="3"/>
  <c r="C55" i="3"/>
  <c r="C57" i="3"/>
  <c r="I57" i="3"/>
  <c r="I59" i="3"/>
  <c r="C61" i="3"/>
  <c r="I63" i="3"/>
  <c r="I69" i="3"/>
  <c r="J69" i="3"/>
  <c r="J71" i="3"/>
  <c r="C73" i="3"/>
  <c r="J73" i="3"/>
  <c r="I73" i="3"/>
  <c r="C75" i="3"/>
  <c r="I75" i="3"/>
  <c r="A3" i="2"/>
  <c r="B15" i="2"/>
  <c r="G15" i="2"/>
  <c r="D14" i="7"/>
  <c r="I16" i="2"/>
  <c r="J16" i="2"/>
  <c r="F18" i="2"/>
  <c r="I18" i="2"/>
  <c r="J18" i="2"/>
  <c r="B19" i="2"/>
  <c r="C19" i="2"/>
  <c r="B15" i="7"/>
  <c r="F20" i="2"/>
  <c r="I20" i="2"/>
  <c r="J20" i="2"/>
  <c r="F21" i="2"/>
  <c r="I21" i="2"/>
  <c r="J21" i="2"/>
  <c r="B23" i="2"/>
  <c r="D23" i="2"/>
  <c r="I25" i="2"/>
  <c r="I23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B31" i="2"/>
  <c r="C31" i="2"/>
  <c r="D31" i="2"/>
  <c r="G31" i="2"/>
  <c r="F32" i="2"/>
  <c r="I32" i="2"/>
  <c r="J32" i="2"/>
  <c r="J31" i="2"/>
  <c r="F33" i="2"/>
  <c r="I33" i="2"/>
  <c r="J33" i="2"/>
  <c r="F34" i="2"/>
  <c r="I34" i="2"/>
  <c r="I31" i="2"/>
  <c r="J34" i="2"/>
  <c r="B35" i="2"/>
  <c r="C35" i="2"/>
  <c r="D35" i="2"/>
  <c r="G35" i="2"/>
  <c r="F36" i="2"/>
  <c r="I36" i="2"/>
  <c r="J36" i="2"/>
  <c r="F37" i="2"/>
  <c r="I37" i="2"/>
  <c r="J37" i="2"/>
  <c r="F38" i="2"/>
  <c r="F35" i="2"/>
  <c r="I38" i="2"/>
  <c r="J38" i="2"/>
  <c r="F39" i="2"/>
  <c r="I39" i="2"/>
  <c r="J39" i="2"/>
  <c r="B41" i="2"/>
  <c r="D41" i="2"/>
  <c r="G41" i="2"/>
  <c r="C42" i="2"/>
  <c r="J42" i="2"/>
  <c r="F43" i="2"/>
  <c r="I43" i="2"/>
  <c r="J43" i="2"/>
  <c r="F44" i="2"/>
  <c r="I44" i="2"/>
  <c r="J44" i="2"/>
  <c r="F45" i="2"/>
  <c r="I45" i="2"/>
  <c r="J45" i="2"/>
  <c r="J46" i="2"/>
  <c r="F46" i="2"/>
  <c r="F47" i="2"/>
  <c r="I47" i="2"/>
  <c r="J47" i="2"/>
  <c r="B48" i="2"/>
  <c r="D48" i="2"/>
  <c r="G48" i="2"/>
  <c r="C49" i="2"/>
  <c r="C50" i="2"/>
  <c r="C51" i="2"/>
  <c r="F51" i="2"/>
  <c r="F52" i="2"/>
  <c r="I52" i="2"/>
  <c r="J52" i="2"/>
  <c r="F53" i="2"/>
  <c r="I53" i="2"/>
  <c r="J53" i="2"/>
  <c r="B55" i="2"/>
  <c r="C55" i="2"/>
  <c r="D55" i="2"/>
  <c r="G55" i="2"/>
  <c r="F56" i="2"/>
  <c r="I56" i="2"/>
  <c r="I55" i="2"/>
  <c r="J56" i="2"/>
  <c r="F57" i="2"/>
  <c r="I57" i="2"/>
  <c r="J57" i="2"/>
  <c r="J55" i="2"/>
  <c r="B58" i="2"/>
  <c r="D58" i="2"/>
  <c r="G58" i="2"/>
  <c r="J59" i="2"/>
  <c r="F61" i="2"/>
  <c r="I61" i="2"/>
  <c r="J61" i="2"/>
  <c r="B62" i="2"/>
  <c r="D62" i="2"/>
  <c r="D54" i="2"/>
  <c r="G62" i="2"/>
  <c r="G54" i="2"/>
  <c r="F63" i="2"/>
  <c r="I63" i="2"/>
  <c r="J63" i="2"/>
  <c r="F64" i="2"/>
  <c r="I64" i="2"/>
  <c r="J64" i="2"/>
  <c r="F65" i="2"/>
  <c r="F62" i="2"/>
  <c r="I65" i="2"/>
  <c r="J65" i="2"/>
  <c r="F66" i="2"/>
  <c r="I66" i="2"/>
  <c r="J66" i="2"/>
  <c r="F67" i="2"/>
  <c r="I67" i="2"/>
  <c r="J67" i="2"/>
  <c r="C68" i="2"/>
  <c r="F69" i="2"/>
  <c r="I69" i="2"/>
  <c r="J69" i="2"/>
  <c r="B70" i="2"/>
  <c r="C70" i="2"/>
  <c r="D70" i="2"/>
  <c r="G70" i="2"/>
  <c r="F71" i="2"/>
  <c r="F70" i="2"/>
  <c r="I71" i="2"/>
  <c r="I70" i="2"/>
  <c r="J71" i="2"/>
  <c r="F72" i="2"/>
  <c r="I72" i="2"/>
  <c r="J72" i="2"/>
  <c r="J70" i="2"/>
  <c r="F73" i="2"/>
  <c r="I73" i="2"/>
  <c r="J73" i="2"/>
  <c r="F74" i="2"/>
  <c r="I74" i="2"/>
  <c r="J74" i="2"/>
  <c r="B77" i="2"/>
  <c r="C77" i="2"/>
  <c r="C76" i="2"/>
  <c r="D77" i="2"/>
  <c r="D76" i="2"/>
  <c r="G77" i="2"/>
  <c r="F78" i="2"/>
  <c r="F77" i="2"/>
  <c r="I78" i="2"/>
  <c r="I77" i="2"/>
  <c r="J78" i="2"/>
  <c r="F79" i="2"/>
  <c r="I79" i="2"/>
  <c r="J79" i="2"/>
  <c r="J77" i="2"/>
  <c r="B80" i="2"/>
  <c r="B76" i="2"/>
  <c r="C80" i="2"/>
  <c r="D80" i="2"/>
  <c r="G80" i="2"/>
  <c r="G76" i="2"/>
  <c r="F81" i="2"/>
  <c r="F80" i="2"/>
  <c r="I81" i="2"/>
  <c r="I80" i="2"/>
  <c r="J81" i="2"/>
  <c r="J80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D95" i="2"/>
  <c r="J95" i="2"/>
  <c r="D96" i="2"/>
  <c r="D97" i="2"/>
  <c r="I97" i="2"/>
  <c r="B98" i="2"/>
  <c r="C98" i="2"/>
  <c r="C93" i="2"/>
  <c r="C105" i="2"/>
  <c r="E98" i="2"/>
  <c r="F98" i="2"/>
  <c r="G98" i="2"/>
  <c r="H98" i="2"/>
  <c r="D99" i="2"/>
  <c r="D100" i="2"/>
  <c r="D101" i="2"/>
  <c r="I101" i="2"/>
  <c r="D102" i="2"/>
  <c r="I102" i="2"/>
  <c r="D103" i="2"/>
  <c r="D104" i="2"/>
  <c r="I104" i="2"/>
  <c r="J104" i="2"/>
  <c r="B107" i="2"/>
  <c r="B106" i="2"/>
  <c r="C107" i="2"/>
  <c r="E107" i="2"/>
  <c r="F107" i="2"/>
  <c r="G107" i="2"/>
  <c r="G106" i="2"/>
  <c r="H107" i="2"/>
  <c r="D108" i="2"/>
  <c r="D107" i="2"/>
  <c r="D106" i="2"/>
  <c r="J108" i="2"/>
  <c r="D109" i="2"/>
  <c r="I109" i="2"/>
  <c r="I107" i="2"/>
  <c r="I106" i="2"/>
  <c r="J109" i="2"/>
  <c r="B110" i="2"/>
  <c r="C110" i="2"/>
  <c r="C106" i="2"/>
  <c r="E110" i="2"/>
  <c r="E106" i="2"/>
  <c r="F110" i="2"/>
  <c r="F106" i="2"/>
  <c r="G110" i="2"/>
  <c r="H110" i="2"/>
  <c r="H106" i="2"/>
  <c r="D111" i="2"/>
  <c r="I111" i="2"/>
  <c r="J111" i="2"/>
  <c r="D112" i="2"/>
  <c r="I112" i="2"/>
  <c r="I110" i="2"/>
  <c r="D114" i="2"/>
  <c r="I114" i="2"/>
  <c r="F28" i="14"/>
  <c r="F96" i="9"/>
  <c r="F80" i="9"/>
  <c r="F21" i="9"/>
  <c r="O32" i="4"/>
  <c r="I71" i="3"/>
  <c r="I39" i="3"/>
  <c r="I29" i="3"/>
  <c r="I21" i="3"/>
  <c r="I15" i="3"/>
  <c r="I99" i="2"/>
  <c r="D19" i="2"/>
  <c r="C17" i="7"/>
  <c r="C15" i="7"/>
  <c r="F68" i="2"/>
  <c r="C62" i="2"/>
  <c r="F59" i="2"/>
  <c r="I59" i="2"/>
  <c r="F30" i="2"/>
  <c r="F25" i="2"/>
  <c r="C23" i="2"/>
  <c r="B19" i="7"/>
  <c r="B18" i="7"/>
  <c r="F24" i="2"/>
  <c r="I24" i="2"/>
  <c r="J24" i="2"/>
  <c r="F16" i="2"/>
  <c r="D24" i="11"/>
  <c r="D28" i="11"/>
  <c r="C15" i="2"/>
  <c r="B14" i="7"/>
  <c r="F17" i="2"/>
  <c r="J17" i="2"/>
  <c r="G17" i="17"/>
  <c r="B21" i="17"/>
  <c r="G21" i="17"/>
  <c r="F23" i="14"/>
  <c r="D110" i="2"/>
  <c r="C21" i="13"/>
  <c r="C32" i="13"/>
  <c r="E32" i="13"/>
  <c r="K24" i="18"/>
  <c r="K18" i="18"/>
  <c r="K23" i="18"/>
  <c r="J22" i="2"/>
  <c r="J19" i="2"/>
  <c r="F40" i="2"/>
  <c r="I22" i="2"/>
  <c r="F13" i="3"/>
  <c r="F76" i="3"/>
  <c r="F46" i="9"/>
  <c r="C60" i="9"/>
  <c r="I108" i="2"/>
  <c r="H94" i="2"/>
  <c r="J51" i="2"/>
  <c r="J40" i="2"/>
  <c r="I17" i="2"/>
  <c r="I15" i="2"/>
  <c r="J17" i="3"/>
  <c r="D112" i="5"/>
  <c r="F48" i="5"/>
  <c r="F44" i="5"/>
  <c r="F61" i="5"/>
  <c r="F82" i="9"/>
  <c r="F51" i="9"/>
  <c r="B22" i="10"/>
  <c r="E22" i="10"/>
  <c r="E22" i="13"/>
  <c r="C13" i="14"/>
  <c r="F13" i="14"/>
  <c r="E91" i="9"/>
  <c r="E97" i="9"/>
  <c r="E81" i="9"/>
  <c r="F79" i="9"/>
  <c r="F49" i="9"/>
  <c r="E32" i="9"/>
  <c r="F27" i="9"/>
  <c r="I65" i="3"/>
  <c r="I47" i="3"/>
  <c r="J39" i="3"/>
  <c r="J29" i="3"/>
  <c r="J30" i="2"/>
  <c r="J23" i="2"/>
  <c r="G19" i="2"/>
  <c r="I103" i="2"/>
  <c r="J103" i="2"/>
  <c r="I61" i="3"/>
  <c r="J61" i="3"/>
  <c r="E21" i="13"/>
  <c r="J68" i="2"/>
  <c r="I68" i="2"/>
  <c r="I62" i="2"/>
  <c r="J107" i="2"/>
  <c r="I55" i="3"/>
  <c r="J55" i="3"/>
  <c r="D13" i="5"/>
  <c r="D39" i="5"/>
  <c r="D63" i="5"/>
  <c r="J59" i="3"/>
  <c r="J27" i="3"/>
  <c r="F15" i="5"/>
  <c r="F14" i="5"/>
  <c r="F13" i="5"/>
  <c r="F39" i="5"/>
  <c r="F63" i="5"/>
  <c r="F44" i="6"/>
  <c r="F46" i="6"/>
  <c r="F95" i="9"/>
  <c r="J99" i="2"/>
  <c r="C36" i="14"/>
  <c r="C114" i="9"/>
  <c r="F92" i="9"/>
  <c r="I67" i="3"/>
  <c r="J31" i="3"/>
  <c r="F114" i="9"/>
  <c r="D69" i="9"/>
  <c r="E136" i="14"/>
  <c r="I96" i="2"/>
  <c r="J96" i="2"/>
  <c r="F49" i="2"/>
  <c r="J49" i="2"/>
  <c r="I49" i="2"/>
  <c r="I42" i="2"/>
  <c r="F31" i="2"/>
  <c r="F24" i="9"/>
  <c r="I25" i="3"/>
  <c r="J101" i="2"/>
  <c r="J114" i="2"/>
  <c r="J75" i="3"/>
  <c r="J57" i="3"/>
  <c r="J23" i="3"/>
  <c r="J19" i="3"/>
  <c r="H14" i="5"/>
  <c r="H13" i="5"/>
  <c r="H39" i="5"/>
  <c r="H63" i="5"/>
  <c r="F21" i="16"/>
  <c r="F37" i="16"/>
  <c r="E37" i="17"/>
  <c r="K14" i="18"/>
  <c r="C15" i="5"/>
  <c r="C14" i="5"/>
  <c r="C13" i="5"/>
  <c r="C39" i="5"/>
  <c r="D21" i="17"/>
  <c r="G27" i="17"/>
  <c r="E17" i="16"/>
  <c r="B21" i="16"/>
  <c r="G17" i="16"/>
  <c r="E54" i="14"/>
  <c r="C53" i="14"/>
  <c r="G31" i="17"/>
  <c r="G28" i="17"/>
  <c r="D37" i="17"/>
  <c r="G29" i="17"/>
  <c r="G34" i="17"/>
  <c r="G33" i="17"/>
  <c r="G50" i="14"/>
  <c r="F94" i="9"/>
  <c r="E44" i="9"/>
  <c r="D32" i="4"/>
  <c r="E93" i="2"/>
  <c r="E105" i="2"/>
  <c r="E113" i="2"/>
  <c r="E115" i="2"/>
  <c r="G54" i="15"/>
  <c r="C49" i="15"/>
  <c r="G49" i="15"/>
  <c r="F38" i="15"/>
  <c r="C13" i="15"/>
  <c r="F13" i="15"/>
  <c r="F16" i="15"/>
  <c r="F28" i="15"/>
  <c r="D31" i="15"/>
  <c r="C22" i="15"/>
  <c r="F22" i="15"/>
  <c r="C31" i="15"/>
  <c r="F31" i="15"/>
  <c r="F25" i="15"/>
  <c r="B31" i="15"/>
  <c r="D31" i="14"/>
  <c r="B57" i="14"/>
  <c r="B74" i="14"/>
  <c r="E72" i="14"/>
  <c r="E69" i="14"/>
  <c r="E64" i="14"/>
  <c r="E66" i="14"/>
  <c r="E63" i="14"/>
  <c r="E70" i="14"/>
  <c r="D74" i="14"/>
  <c r="E74" i="14"/>
  <c r="E65" i="14"/>
  <c r="E68" i="14"/>
  <c r="E67" i="14"/>
  <c r="E71" i="14"/>
  <c r="E62" i="14"/>
  <c r="G52" i="14"/>
  <c r="C49" i="14"/>
  <c r="E49" i="14"/>
  <c r="E124" i="9"/>
  <c r="E14" i="9"/>
  <c r="I37" i="3"/>
  <c r="C13" i="3"/>
  <c r="C76" i="3"/>
  <c r="J97" i="2"/>
  <c r="C57" i="15"/>
  <c r="G57" i="15"/>
  <c r="C57" i="14"/>
  <c r="B58" i="19"/>
  <c r="C140" i="15"/>
  <c r="G140" i="15"/>
  <c r="J76" i="2"/>
  <c r="F76" i="2"/>
  <c r="F60" i="9"/>
  <c r="J50" i="2"/>
  <c r="J48" i="2"/>
  <c r="I46" i="2"/>
  <c r="I51" i="2"/>
  <c r="J32" i="4"/>
  <c r="G26" i="17"/>
  <c r="G32" i="17"/>
  <c r="B46" i="7"/>
  <c r="B53" i="7"/>
  <c r="H93" i="5"/>
  <c r="F112" i="5"/>
  <c r="C68" i="5"/>
  <c r="E26" i="13"/>
  <c r="D65" i="15"/>
  <c r="D64" i="15"/>
  <c r="G64" i="15"/>
  <c r="D72" i="15"/>
  <c r="F74" i="15"/>
  <c r="F76" i="15"/>
  <c r="F78" i="15"/>
  <c r="G65" i="15"/>
  <c r="C72" i="15"/>
  <c r="G72" i="15"/>
  <c r="I95" i="2"/>
  <c r="D94" i="2"/>
  <c r="G133" i="14"/>
  <c r="G134" i="14"/>
  <c r="G139" i="14"/>
  <c r="G136" i="14"/>
  <c r="G137" i="14"/>
  <c r="G138" i="14"/>
  <c r="E133" i="14"/>
  <c r="E139" i="14"/>
  <c r="E135" i="14"/>
  <c r="E137" i="14"/>
  <c r="E138" i="14"/>
  <c r="G53" i="14"/>
  <c r="G71" i="14"/>
  <c r="G69" i="14"/>
  <c r="G63" i="14"/>
  <c r="G64" i="14"/>
  <c r="G68" i="14"/>
  <c r="G62" i="14"/>
  <c r="G67" i="14"/>
  <c r="G66" i="14"/>
  <c r="G49" i="14"/>
  <c r="E57" i="14"/>
  <c r="C22" i="14"/>
  <c r="F22" i="14"/>
  <c r="F146" i="9"/>
  <c r="B124" i="9"/>
  <c r="B97" i="9"/>
  <c r="F97" i="9"/>
  <c r="F91" i="9"/>
  <c r="C81" i="9"/>
  <c r="F81" i="9"/>
  <c r="C74" i="9"/>
  <c r="C85" i="9"/>
  <c r="F76" i="9"/>
  <c r="F65" i="9"/>
  <c r="C69" i="9"/>
  <c r="F69" i="9"/>
  <c r="C44" i="9"/>
  <c r="F44" i="9"/>
  <c r="B13" i="9"/>
  <c r="B54" i="9"/>
  <c r="B110" i="9"/>
  <c r="D13" i="9"/>
  <c r="D54" i="9"/>
  <c r="D110" i="9"/>
  <c r="C20" i="9"/>
  <c r="F20" i="9"/>
  <c r="E13" i="9"/>
  <c r="E54" i="9"/>
  <c r="E110" i="9"/>
  <c r="D56" i="7"/>
  <c r="C56" i="7"/>
  <c r="B56" i="7"/>
  <c r="E13" i="7"/>
  <c r="E36" i="7"/>
  <c r="E58" i="7"/>
  <c r="E26" i="6"/>
  <c r="B26" i="6"/>
  <c r="M32" i="4"/>
  <c r="H32" i="4"/>
  <c r="G32" i="4"/>
  <c r="N22" i="4"/>
  <c r="I32" i="4"/>
  <c r="E32" i="4"/>
  <c r="J102" i="2"/>
  <c r="H93" i="2"/>
  <c r="H105" i="2"/>
  <c r="H113" i="2"/>
  <c r="H115" i="2"/>
  <c r="G93" i="2"/>
  <c r="G105" i="2"/>
  <c r="G113" i="2"/>
  <c r="G115" i="2"/>
  <c r="F93" i="2"/>
  <c r="F105" i="2"/>
  <c r="B93" i="2"/>
  <c r="B105" i="2"/>
  <c r="B113" i="2"/>
  <c r="B115" i="2"/>
  <c r="J94" i="2"/>
  <c r="I94" i="2"/>
  <c r="F113" i="2"/>
  <c r="F115" i="2"/>
  <c r="C113" i="2"/>
  <c r="C115" i="2"/>
  <c r="F55" i="2"/>
  <c r="I41" i="2"/>
  <c r="J41" i="2"/>
  <c r="B54" i="2"/>
  <c r="G14" i="2"/>
  <c r="G13" i="2"/>
  <c r="G75" i="2"/>
  <c r="G83" i="2"/>
  <c r="G85" i="2"/>
  <c r="F42" i="2"/>
  <c r="F41" i="2"/>
  <c r="C41" i="2"/>
  <c r="J35" i="2"/>
  <c r="B13" i="7"/>
  <c r="B36" i="7"/>
  <c r="F23" i="2"/>
  <c r="I19" i="2"/>
  <c r="F15" i="2"/>
  <c r="D13" i="7"/>
  <c r="D36" i="7"/>
  <c r="D58" i="7"/>
  <c r="J15" i="2"/>
  <c r="J14" i="2"/>
  <c r="C63" i="5"/>
  <c r="C44" i="15"/>
  <c r="F44" i="15"/>
  <c r="J62" i="2"/>
  <c r="C117" i="9"/>
  <c r="F118" i="9"/>
  <c r="F72" i="14"/>
  <c r="G65" i="14"/>
  <c r="B37" i="16"/>
  <c r="G21" i="16"/>
  <c r="G13" i="3"/>
  <c r="G76" i="3"/>
  <c r="I76" i="2"/>
  <c r="F60" i="2"/>
  <c r="F58" i="2"/>
  <c r="J60" i="2"/>
  <c r="J58" i="2"/>
  <c r="C58" i="2"/>
  <c r="C54" i="2"/>
  <c r="I60" i="2"/>
  <c r="I58" i="2"/>
  <c r="I54" i="2"/>
  <c r="I35" i="3"/>
  <c r="I13" i="3"/>
  <c r="I76" i="3"/>
  <c r="J35" i="3"/>
  <c r="J13" i="3"/>
  <c r="J76" i="3"/>
  <c r="C14" i="7"/>
  <c r="C13" i="7"/>
  <c r="C36" i="7"/>
  <c r="D14" i="2"/>
  <c r="D13" i="2"/>
  <c r="D75" i="2"/>
  <c r="D83" i="2"/>
  <c r="D85" i="2"/>
  <c r="F18" i="9"/>
  <c r="C14" i="9"/>
  <c r="F102" i="9"/>
  <c r="E85" i="9"/>
  <c r="F74" i="9"/>
  <c r="E21" i="16"/>
  <c r="G57" i="14"/>
  <c r="E53" i="14"/>
  <c r="C44" i="14"/>
  <c r="F44" i="14"/>
  <c r="F36" i="14"/>
  <c r="J106" i="2"/>
  <c r="I98" i="2"/>
  <c r="I93" i="2"/>
  <c r="I105" i="2"/>
  <c r="I113" i="2"/>
  <c r="I115" i="2"/>
  <c r="J100" i="2"/>
  <c r="J98" i="2"/>
  <c r="J93" i="2"/>
  <c r="J105" i="2"/>
  <c r="J113" i="2"/>
  <c r="I100" i="2"/>
  <c r="D98" i="2"/>
  <c r="D93" i="2"/>
  <c r="D105" i="2"/>
  <c r="D113" i="2"/>
  <c r="D115" i="2"/>
  <c r="J115" i="2"/>
  <c r="F50" i="2"/>
  <c r="F48" i="2"/>
  <c r="C48" i="2"/>
  <c r="C14" i="2"/>
  <c r="I50" i="2"/>
  <c r="I48" i="2"/>
  <c r="H112" i="5"/>
  <c r="G35" i="17"/>
  <c r="G30" i="17"/>
  <c r="J112" i="2"/>
  <c r="J110" i="2"/>
  <c r="I35" i="2"/>
  <c r="B14" i="2"/>
  <c r="L32" i="4"/>
  <c r="H45" i="18"/>
  <c r="I41" i="3"/>
  <c r="N13" i="4"/>
  <c r="D44" i="6"/>
  <c r="D46" i="6"/>
  <c r="D124" i="9"/>
  <c r="I51" i="3"/>
  <c r="J51" i="3"/>
  <c r="F32" i="4"/>
  <c r="F36" i="9"/>
  <c r="C32" i="9"/>
  <c r="F32" i="9"/>
  <c r="C31" i="14"/>
  <c r="F31" i="14"/>
  <c r="C58" i="7"/>
  <c r="B58" i="7"/>
  <c r="N32" i="4"/>
  <c r="D27" i="19"/>
  <c r="F54" i="2"/>
  <c r="J54" i="2"/>
  <c r="B13" i="2"/>
  <c r="B75" i="2"/>
  <c r="B83" i="2"/>
  <c r="B85" i="2"/>
  <c r="I14" i="2"/>
  <c r="I13" i="2"/>
  <c r="I75" i="2"/>
  <c r="I83" i="2"/>
  <c r="I85" i="2"/>
  <c r="F14" i="2"/>
  <c r="J13" i="2"/>
  <c r="J75" i="2"/>
  <c r="J83" i="2"/>
  <c r="J85" i="2"/>
  <c r="C13" i="2"/>
  <c r="C75" i="2"/>
  <c r="C83" i="2"/>
  <c r="C85" i="2"/>
  <c r="F14" i="9"/>
  <c r="C13" i="9"/>
  <c r="H25" i="3"/>
  <c r="H65" i="3"/>
  <c r="H33" i="3"/>
  <c r="H63" i="3"/>
  <c r="H37" i="3"/>
  <c r="H67" i="3"/>
  <c r="H75" i="3"/>
  <c r="H59" i="3"/>
  <c r="H31" i="3"/>
  <c r="H43" i="3"/>
  <c r="H69" i="3"/>
  <c r="H61" i="3"/>
  <c r="H39" i="3"/>
  <c r="H29" i="3"/>
  <c r="H41" i="3"/>
  <c r="H27" i="3"/>
  <c r="H73" i="3"/>
  <c r="H55" i="3"/>
  <c r="H51" i="3"/>
  <c r="H47" i="3"/>
  <c r="H57" i="3"/>
  <c r="H49" i="3"/>
  <c r="H15" i="3"/>
  <c r="H71" i="3"/>
  <c r="H45" i="3"/>
  <c r="H35" i="3"/>
  <c r="H21" i="3"/>
  <c r="H19" i="3"/>
  <c r="H53" i="3"/>
  <c r="H17" i="3"/>
  <c r="H23" i="3"/>
  <c r="E30" i="16"/>
  <c r="E32" i="16"/>
  <c r="E26" i="16"/>
  <c r="E27" i="16"/>
  <c r="E31" i="16"/>
  <c r="E35" i="16"/>
  <c r="E33" i="16"/>
  <c r="E29" i="16"/>
  <c r="E28" i="16"/>
  <c r="E34" i="16"/>
  <c r="E86" i="9"/>
  <c r="E87" i="9"/>
  <c r="F85" i="9"/>
  <c r="E128" i="9"/>
  <c r="E135" i="9"/>
  <c r="E136" i="9"/>
  <c r="G33" i="16"/>
  <c r="G32" i="16"/>
  <c r="G35" i="16"/>
  <c r="G30" i="16"/>
  <c r="G26" i="16"/>
  <c r="G29" i="16"/>
  <c r="G31" i="16"/>
  <c r="G27" i="16"/>
  <c r="G28" i="16"/>
  <c r="G34" i="16"/>
  <c r="F74" i="14"/>
  <c r="G72" i="14"/>
  <c r="F117" i="9"/>
  <c r="C124" i="9"/>
  <c r="F124" i="9"/>
  <c r="F13" i="2"/>
  <c r="F75" i="2"/>
  <c r="F83" i="2"/>
  <c r="F85" i="2"/>
  <c r="G74" i="14"/>
  <c r="F76" i="14"/>
  <c r="F78" i="14"/>
  <c r="F13" i="9"/>
  <c r="C54" i="9"/>
  <c r="E137" i="9"/>
  <c r="D62" i="19"/>
  <c r="H13" i="3"/>
  <c r="H76" i="3"/>
  <c r="F54" i="9"/>
  <c r="C110" i="9"/>
  <c r="F110" i="9"/>
</calcChain>
</file>

<file path=xl/sharedStrings.xml><?xml version="1.0" encoding="utf-8"?>
<sst xmlns="http://schemas.openxmlformats.org/spreadsheetml/2006/main" count="1646" uniqueCount="949">
  <si>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</si>
  <si>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</si>
  <si>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</si>
  <si>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</si>
  <si>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</si>
  <si>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</si>
  <si>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</si>
  <si>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</si>
  <si>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</si>
  <si>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</si>
  <si>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</si>
  <si>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</si>
  <si>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</si>
  <si>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</si>
  <si>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</si>
  <si>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</si>
  <si>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</si>
  <si>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</si>
  <si>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</si>
  <si>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</si>
  <si>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</si>
  <si>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</si>
  <si>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</si>
  <si>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</si>
  <si>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</si>
  <si>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</si>
  <si>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</si>
  <si>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</si>
  <si>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</si>
  <si>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</si>
  <si>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</si>
  <si>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</si>
  <si>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</si>
  <si>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</si>
  <si>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</si>
  <si>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</si>
  <si>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</si>
  <si>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</si>
  <si>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</si>
  <si>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</si>
  <si>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</si>
  <si>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</si>
  <si>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</si>
  <si>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</si>
  <si>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</si>
  <si>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</si>
  <si>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</si>
  <si>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</si>
  <si>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</si>
  <si>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</si>
  <si>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</si>
  <si>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</si>
  <si>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</si>
  <si>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</si>
  <si>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</si>
  <si>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</si>
  <si>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</si>
  <si>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</si>
  <si>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</si>
  <si>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</si>
  <si>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</si>
  <si>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</si>
  <si>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</si>
  <si>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</si>
  <si>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</si>
  <si>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</si>
  <si>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</si>
  <si>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</si>
  <si>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</si>
  <si>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</si>
  <si>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</si>
  <si>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</si>
  <si>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</si>
  <si>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</si>
  <si>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</si>
  <si>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</si>
  <si>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</si>
  <si>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</si>
  <si>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</si>
  <si>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</si>
  <si>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</si>
  <si>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</si>
  <si>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</si>
  <si>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</si>
  <si>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</si>
  <si>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</si>
  <si>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</si>
  <si>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</si>
  <si>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</si>
  <si>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</si>
  <si>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</si>
  <si>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</si>
  <si>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</si>
  <si>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</si>
  <si>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</si>
  <si>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</si>
  <si>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</si>
  <si>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</si>
  <si>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</si>
  <si>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</si>
  <si>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</si>
  <si>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</si>
  <si>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</si>
  <si>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</si>
  <si>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</si>
  <si>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</si>
  <si>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</si>
  <si>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</si>
  <si>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</si>
  <si>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</si>
  <si>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</si>
  <si>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</si>
  <si>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</si>
  <si>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</si>
  <si>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</si>
  <si>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</si>
  <si>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</si>
  <si>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</si>
  <si>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</si>
  <si>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</si>
  <si>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</si>
  <si>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</si>
  <si>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</si>
  <si>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</si>
  <si>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</si>
  <si>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</si>
  <si>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</si>
  <si>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</si>
  <si>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</si>
  <si>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</si>
  <si>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</si>
  <si>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</si>
  <si>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</si>
  <si>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</si>
  <si>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</si>
  <si>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</si>
  <si>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</si>
  <si>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</si>
  <si>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</si>
  <si>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</si>
  <si>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</si>
  <si>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</si>
  <si>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</si>
  <si>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</si>
  <si>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</si>
  <si>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</si>
  <si>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</si>
  <si>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</si>
  <si>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</si>
  <si>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</si>
  <si>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</si>
  <si>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</si>
  <si>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</si>
  <si>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</si>
  <si>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</si>
  <si>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</si>
  <si>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</si>
  <si>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</si>
  <si>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</si>
  <si>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</si>
  <si>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</si>
  <si>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</si>
  <si>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</si>
  <si>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</si>
  <si>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</si>
  <si>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</si>
  <si>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</si>
  <si>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</si>
  <si>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</si>
  <si>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</si>
  <si>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</si>
  <si>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</si>
  <si>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</si>
  <si>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</si>
  <si>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</si>
  <si>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</si>
  <si>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</si>
  <si>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</si>
  <si>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</si>
  <si>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</si>
  <si>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</si>
  <si>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</si>
  <si>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</si>
  <si>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</si>
  <si>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</si>
  <si>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</si>
  <si>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</si>
  <si>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</si>
  <si>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</si>
  <si>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</si>
  <si>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</si>
  <si>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</si>
  <si>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</si>
  <si>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</si>
  <si>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</si>
  <si>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</si>
  <si>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</si>
  <si>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</si>
  <si>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</si>
  <si>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</si>
  <si>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</si>
  <si>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</si>
  <si>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</si>
  <si>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</si>
  <si>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</si>
  <si>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</si>
  <si>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</si>
  <si>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</si>
  <si>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</si>
  <si>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</si>
  <si>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</si>
  <si>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</si>
  <si>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</si>
  <si>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</si>
  <si>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</si>
  <si>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</si>
  <si>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</si>
  <si>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</si>
  <si>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</si>
  <si>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</si>
  <si>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</si>
  <si>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</si>
  <si>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</si>
  <si>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</si>
  <si>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</si>
  <si>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</si>
  <si>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</si>
  <si>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</si>
  <si>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</si>
  <si>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</si>
  <si>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</si>
  <si>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</si>
  <si>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</si>
  <si>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</si>
  <si>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</si>
  <si>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</si>
  <si>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</si>
  <si>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</si>
  <si>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</si>
  <si>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</si>
  <si>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</si>
  <si>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</si>
  <si>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</si>
  <si>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</si>
  <si>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</si>
  <si>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</si>
  <si>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</si>
  <si>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</si>
  <si>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</si>
  <si>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</si>
  <si>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</si>
  <si>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</si>
  <si>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</si>
  <si>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</si>
  <si>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</si>
  <si>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</si>
  <si>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</si>
  <si>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</si>
  <si>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</si>
  <si>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</si>
  <si>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</si>
  <si>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</si>
  <si>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</si>
  <si>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</si>
  <si>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</si>
  <si>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</si>
  <si>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</si>
  <si>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</si>
  <si>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</si>
  <si>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</si>
  <si>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</si>
  <si>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</si>
  <si>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</si>
  <si>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</si>
  <si>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</si>
  <si>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</si>
  <si>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</si>
  <si>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</si>
  <si>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</si>
  <si>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</si>
  <si>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</si>
  <si>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</si>
  <si>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</si>
  <si>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</si>
  <si>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</si>
  <si>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</si>
  <si>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</si>
  <si>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</si>
  <si>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</si>
  <si>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</si>
  <si>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</si>
  <si>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</si>
  <si>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</si>
  <si>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</si>
  <si>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</si>
  <si>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</si>
  <si>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</si>
  <si>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</si>
  <si>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</si>
  <si>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</si>
  <si>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</si>
  <si>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</si>
  <si>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</si>
  <si>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</si>
  <si>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</si>
  <si>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</si>
  <si>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</si>
  <si>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</si>
  <si>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</si>
  <si>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</si>
  <si>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</si>
  <si>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</si>
  <si>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</si>
  <si>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</si>
  <si>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</si>
  <si>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</si>
  <si>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</si>
  <si>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</si>
  <si>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</si>
  <si>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</si>
  <si>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</si>
  <si>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</si>
  <si>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</si>
  <si>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</si>
  <si>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</si>
  <si>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</si>
  <si>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</si>
  <si>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</si>
  <si>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</si>
  <si>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</si>
  <si>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</si>
  <si>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</si>
  <si>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</si>
  <si>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</si>
  <si>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</si>
  <si>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</si>
  <si>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</si>
  <si>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</si>
  <si>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</si>
  <si>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</si>
  <si>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</si>
  <si>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</si>
  <si>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</si>
  <si>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</si>
  <si>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</si>
  <si>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</si>
  <si>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</si>
  <si>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</si>
  <si>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</si>
  <si>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</si>
  <si>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</si>
  <si>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</si>
  <si>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</si>
  <si>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</si>
  <si>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</si>
  <si>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</si>
  <si>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</si>
  <si>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</si>
  <si>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</si>
  <si>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</si>
  <si>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</si>
  <si>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</si>
  <si>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</si>
  <si>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</si>
  <si>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</si>
  <si>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</si>
  <si>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</si>
  <si>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</si>
  <si>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</si>
  <si>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</si>
  <si>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</si>
  <si>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</si>
  <si>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</si>
  <si>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</si>
  <si>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</si>
  <si>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</si>
  <si>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</si>
  <si>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</si>
  <si>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</si>
  <si>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</si>
  <si>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</si>
  <si>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</si>
  <si>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</si>
  <si>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</si>
  <si>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</si>
  <si>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</si>
  <si>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</si>
  <si>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</si>
  <si>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</si>
  <si>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</si>
  <si>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</si>
  <si>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</si>
  <si>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</si>
  <si>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</si>
  <si>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</si>
  <si>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</si>
  <si>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</si>
  <si>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</si>
  <si>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</si>
  <si>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</si>
  <si>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</si>
  <si>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</si>
  <si>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</si>
  <si>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</si>
  <si>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</si>
  <si>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</si>
  <si>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</si>
  <si>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</si>
  <si>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</si>
  <si>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</si>
  <si>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</si>
  <si>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</si>
  <si>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</si>
  <si>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</si>
  <si>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</si>
  <si>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</si>
  <si>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</si>
  <si>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</si>
  <si>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</si>
  <si>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</si>
  <si>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</si>
  <si>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</si>
  <si>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</si>
  <si>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</si>
  <si>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</si>
  <si>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</si>
  <si>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</si>
  <si>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</si>
  <si>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</si>
  <si>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</si>
  <si>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</si>
  <si>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</si>
  <si>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</si>
  <si>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</si>
  <si>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</si>
  <si>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</si>
  <si>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</si>
  <si>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</si>
  <si>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</si>
  <si>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</si>
  <si>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</si>
  <si>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</si>
  <si>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</si>
  <si>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</si>
  <si>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</si>
  <si>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</si>
  <si>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</si>
  <si>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</si>
  <si>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</si>
  <si>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</si>
  <si>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</si>
  <si>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</si>
  <si>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</si>
  <si>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</si>
  <si>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</si>
  <si>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</si>
  <si>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</si>
  <si>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</si>
  <si>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</si>
  <si>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</si>
  <si>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</si>
  <si>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</si>
  <si>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</si>
  <si>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</si>
  <si>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</si>
  <si>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</si>
  <si>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</si>
  <si>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</si>
  <si>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</si>
  <si>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</si>
  <si>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</si>
  <si>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</si>
  <si>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</si>
  <si>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</si>
  <si>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</si>
  <si>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</si>
  <si>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</si>
  <si>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</si>
  <si>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</si>
  <si>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</si>
  <si>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</si>
  <si>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</si>
  <si>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</si>
  <si>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</si>
  <si>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</si>
  <si>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</si>
  <si>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</si>
  <si>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</si>
  <si>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</si>
  <si>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</si>
  <si>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</si>
  <si>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</si>
  <si>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</si>
  <si>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</si>
  <si>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</si>
  <si>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</si>
  <si>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</si>
  <si>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</si>
  <si>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</si>
  <si>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</si>
  <si>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</si>
  <si>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</si>
  <si>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</si>
  <si>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</si>
  <si>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</si>
  <si>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</si>
  <si>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</si>
  <si>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</si>
  <si>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</si>
  <si>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</si>
  <si>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</si>
  <si>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</si>
  <si>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</si>
  <si>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</si>
  <si>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</si>
  <si>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</si>
  <si>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</si>
  <si>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</si>
  <si>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</si>
  <si>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</si>
  <si>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</si>
  <si>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</si>
  <si>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</si>
  <si>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</si>
  <si>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</si>
  <si>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</si>
  <si>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</si>
  <si>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</si>
  <si>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</si>
  <si>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</si>
  <si>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</si>
  <si>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</si>
  <si>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</si>
  <si>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</si>
  <si>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</si>
  <si>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</si>
  <si>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</si>
  <si>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</si>
  <si>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</si>
  <si>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</si>
  <si>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</si>
  <si>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</si>
  <si>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</si>
  <si>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</si>
  <si>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</si>
  <si>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</si>
  <si>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</si>
  <si>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</si>
  <si>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</si>
  <si>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</si>
  <si>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</si>
  <si>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</si>
  <si>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</si>
  <si>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</si>
  <si>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</si>
  <si>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</si>
  <si>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</si>
  <si>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</si>
  <si>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</si>
  <si>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</si>
  <si>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</si>
  <si>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</si>
  <si>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</si>
  <si>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</si>
  <si>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</si>
  <si>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</si>
  <si>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</si>
  <si>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</si>
  <si>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</si>
  <si>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</si>
  <si>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</si>
  <si>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</si>
  <si>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</si>
  <si>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</si>
  <si>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</si>
  <si>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</si>
  <si>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</si>
  <si>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</si>
  <si>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</si>
  <si>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</si>
  <si>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</si>
  <si>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</si>
  <si>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</si>
  <si>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</si>
  <si>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</si>
  <si>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</si>
  <si>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</si>
  <si>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</si>
  <si>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</si>
  <si>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</si>
  <si>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</si>
  <si>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</si>
  <si>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</si>
  <si>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</si>
  <si>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</si>
  <si>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</si>
  <si>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</si>
  <si>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</si>
  <si>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</si>
  <si>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</si>
  <si>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</si>
  <si>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</si>
  <si>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</si>
  <si>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</si>
  <si>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</si>
  <si>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</si>
  <si>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</si>
  <si>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</si>
  <si>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</si>
  <si>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</si>
  <si>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</si>
  <si>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</si>
  <si>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</si>
  <si>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</si>
  <si>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</si>
  <si>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</si>
  <si>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</si>
  <si>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</si>
  <si>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</si>
  <si>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</si>
  <si>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</si>
  <si>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</si>
  <si>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</si>
  <si>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</si>
  <si>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</si>
  <si>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</si>
  <si>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</si>
  <si>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</si>
  <si>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</si>
  <si>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</si>
  <si>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</si>
  <si>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</si>
  <si>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</si>
  <si>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</si>
  <si>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</si>
  <si>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</si>
  <si>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</si>
  <si>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</si>
  <si>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</si>
  <si>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</si>
  <si>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</si>
  <si>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</si>
  <si>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</si>
  <si>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</si>
  <si>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</si>
  <si>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</si>
  <si>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</si>
  <si>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</si>
  <si>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</si>
  <si>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</si>
  <si>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</si>
  <si>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</si>
  <si>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</si>
  <si>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</si>
  <si>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</si>
  <si>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</si>
  <si>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</si>
  <si>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</si>
  <si>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</si>
  <si>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</si>
  <si>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</si>
  <si>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</si>
  <si>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</si>
  <si>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</si>
  <si>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</si>
  <si>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</si>
  <si>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</si>
  <si>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</si>
  <si>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</si>
  <si>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</si>
  <si>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</si>
  <si>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</si>
  <si>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</si>
  <si>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</si>
  <si>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</si>
  <si>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</si>
  <si>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</si>
  <si>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</si>
  <si>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</si>
  <si>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</si>
  <si>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</si>
  <si>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</si>
  <si>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</si>
  <si>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</si>
  <si>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</si>
  <si>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</si>
  <si>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</si>
  <si>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</si>
  <si>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</si>
  <si>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</si>
  <si>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</si>
  <si>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</si>
  <si>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</si>
  <si>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</si>
  <si>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</si>
  <si>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</si>
  <si>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</si>
  <si>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</si>
  <si>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</si>
  <si>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</si>
  <si>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</si>
  <si>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</si>
  <si>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</si>
  <si>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</si>
  <si>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</si>
  <si>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</si>
  <si>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</si>
  <si>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</si>
  <si>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</si>
  <si>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</si>
  <si>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</si>
  <si>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</si>
  <si>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</si>
  <si>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</si>
  <si>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</si>
  <si>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</si>
  <si>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</si>
  <si>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</si>
  <si>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</si>
  <si>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</si>
  <si>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</si>
  <si>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</si>
  <si>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</si>
  <si>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</si>
  <si>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</si>
  <si>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</si>
  <si>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</si>
  <si>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</si>
  <si>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</si>
  <si>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</si>
  <si>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</si>
  <si>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</si>
  <si>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</si>
  <si>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</si>
  <si>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</si>
  <si>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</si>
  <si>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</si>
  <si>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</si>
  <si>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</si>
  <si>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</si>
  <si>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</si>
  <si>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</si>
  <si>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</si>
  <si>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</si>
  <si>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</si>
  <si>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</si>
  <si>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</si>
  <si>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</si>
  <si>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</si>
  <si>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</si>
  <si>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</si>
  <si>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</si>
  <si>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</si>
  <si>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</si>
  <si>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</si>
  <si>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</si>
  <si>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</si>
  <si>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</si>
  <si>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</si>
  <si>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</si>
  <si>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</si>
  <si>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</si>
  <si>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</si>
  <si>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</si>
  <si>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</si>
  <si>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</si>
  <si>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</si>
  <si>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</si>
  <si>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</si>
  <si>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</si>
  <si>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</si>
  <si>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</si>
  <si>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</si>
  <si>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</si>
  <si>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</si>
  <si>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</si>
  <si>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</si>
  <si>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</si>
  <si>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</si>
  <si>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</si>
  <si>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</si>
  <si>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</si>
  <si>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</si>
  <si>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</si>
  <si>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</si>
  <si>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</si>
  <si>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</si>
  <si>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</si>
  <si>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</si>
  <si>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</si>
  <si>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</si>
  <si>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</si>
  <si>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</si>
  <si>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</si>
  <si>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</si>
  <si>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</si>
  <si>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</si>
  <si>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</si>
  <si>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</si>
  <si>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</si>
  <si>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</si>
  <si>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</si>
  <si>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</si>
  <si>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</si>
  <si>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</si>
  <si>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</si>
  <si>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</si>
  <si>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</si>
  <si>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</si>
  <si>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</si>
  <si>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</si>
  <si>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</si>
  <si>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</si>
  <si>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</si>
  <si>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</si>
  <si>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</si>
  <si>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</si>
  <si>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</si>
  <si>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</si>
  <si>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</si>
  <si>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</si>
  <si>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</si>
  <si>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</si>
  <si>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</si>
  <si>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</si>
  <si>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</si>
  <si>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</si>
  <si>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</si>
  <si>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</si>
  <si>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</si>
  <si>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</si>
  <si>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</si>
  <si>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</si>
  <si>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</si>
  <si>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</si>
  <si>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</si>
  <si>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</si>
  <si>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</si>
  <si>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</si>
  <si>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</si>
  <si>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</si>
  <si>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</si>
  <si>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</si>
  <si>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</si>
  <si>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</si>
  <si>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</si>
  <si>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</si>
  <si>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</si>
  <si>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</si>
  <si>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</si>
  <si>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</si>
  <si>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</si>
  <si>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</si>
  <si>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</si>
  <si>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</si>
  <si>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</si>
  <si>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</si>
  <si>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</si>
  <si>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</si>
  <si>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</si>
  <si>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</si>
  <si>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</si>
  <si>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</si>
  <si>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</si>
  <si>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</si>
  <si>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</si>
  <si>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</si>
  <si>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</si>
  <si>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</si>
  <si>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</si>
  <si>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</si>
  <si>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</si>
  <si>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</si>
  <si>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</si>
  <si>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</si>
  <si>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</si>
  <si>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</si>
  <si>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</si>
  <si>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</si>
  <si>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</si>
  <si>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</si>
  <si>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</si>
  <si>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</si>
  <si>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</si>
  <si>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</si>
  <si>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</si>
  <si>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</si>
  <si>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</si>
  <si>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</si>
  <si>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</si>
  <si>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</si>
  <si>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</si>
  <si>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</si>
  <si>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</si>
  <si>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</si>
  <si>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</si>
  <si>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</si>
  <si>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</si>
  <si>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</si>
  <si>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</si>
  <si>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</si>
  <si>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</si>
  <si>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</si>
  <si>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</si>
  <si>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</si>
  <si>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</si>
  <si>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</si>
  <si>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</si>
  <si>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</si>
  <si>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</si>
  <si>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</si>
  <si>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</si>
  <si>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Inscritos em 2013</t>
  </si>
  <si>
    <t>PREFEITURA MUNICIPAL DE JOÃO LISBOA/MA</t>
  </si>
  <si>
    <t>PREFEITURA MUNICIPAL DE BURITIRANA</t>
  </si>
  <si>
    <t>CNPJ: 01.601.303/0001-22</t>
  </si>
  <si>
    <t>PREFEITURA MUNICIPAL DE BURITIRANA/MA</t>
  </si>
  <si>
    <t>PREFEITURA MUNICIPAL DE  BURITIRANA /MA</t>
  </si>
  <si>
    <t>PREFEITURA MUNICIPAL DE BUTIRANA/MA</t>
  </si>
  <si>
    <t>VAGTONIO BRANDÃO DO SANTOS</t>
  </si>
  <si>
    <t>343.983.333-04</t>
  </si>
  <si>
    <t>AV. SENADOR LA ROQUE, S/Nº CENTRO</t>
  </si>
  <si>
    <t>PERÍODO DE REFERÊNCIA: JANEIRO A DEZEMBRO/ 2013</t>
  </si>
  <si>
    <t>PERÍODO DE REFERÊNCIA: JANEIRO A DEZEMBRO / 2013</t>
  </si>
  <si>
    <t>www.buritirana.ma.gov.br/pmburitirana22@hotmail.com</t>
  </si>
  <si>
    <t>PLACARD - MURAL / SITE FENIX.COM.BR /www.buritirana.ma.gov.br/</t>
  </si>
  <si>
    <t>PERÍODO DE REFERÊNCIA: JANEIRO A FEVEREIRO/2014</t>
  </si>
  <si>
    <t>PERÍODO DE REFERÊNCIA: JANEIRO A FEVEREIRO 2014</t>
  </si>
  <si>
    <t>Inscritos em 2014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</si>
  <si>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</si>
  <si>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</si>
  <si>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</si>
  <si>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</si>
  <si>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</si>
  <si>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</si>
  <si>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</si>
  <si>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</si>
  <si>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NOV/2014</t>
  </si>
  <si>
    <t>DEZ/2014</t>
  </si>
  <si>
    <t>PERÍODO DE REFERÊNCIA: JANEIRO A DEZEMBRO / 2014</t>
  </si>
  <si>
    <t>(099) 98401-9107</t>
  </si>
  <si>
    <t>&lt;1º BIMESTRE 2015 - JANEIRO/FEVEREIRO&gt;</t>
  </si>
  <si>
    <t>RODRYGO MIRANDA DUARTE</t>
  </si>
  <si>
    <t>11658/O</t>
  </si>
  <si>
    <t>&lt;1º BIMESTRE 2015 - JANEIRO/FEVEREIRO</t>
  </si>
  <si>
    <t>JAN/2015</t>
  </si>
  <si>
    <t>FEV/2015</t>
  </si>
  <si>
    <t>Em 31/Dez/&lt;2014&gt;</t>
  </si>
  <si>
    <t>Em &lt;27/02/15&gt;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</si>
</sst>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9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66" fontId="37" fillId="0" borderId="0" applyFill="0" applyBorder="0" applyAlignment="0" applyProtection="0"/>
  </cellStyleXfs>
  <cellXfs count="1020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7" fillId="0" borderId="10" xfId="2" applyNumberFormat="1" applyFill="1" applyBorder="1" applyAlignment="1" applyProtection="1">
      <alignment vertical="center"/>
    </xf>
    <xf numFmtId="10" fontId="37" fillId="0" borderId="10" xfId="1" applyNumberFormat="1" applyFill="1" applyBorder="1" applyAlignment="1" applyProtection="1">
      <alignment vertical="center"/>
    </xf>
    <xf numFmtId="167" fontId="37" fillId="0" borderId="7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vertical="center"/>
    </xf>
    <xf numFmtId="167" fontId="37" fillId="0" borderId="10" xfId="2" applyNumberFormat="1" applyFill="1" applyBorder="1" applyAlignment="1" applyProtection="1">
      <alignment vertical="center"/>
      <protection locked="0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</xf>
    <xf numFmtId="167" fontId="37" fillId="0" borderId="14" xfId="2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vertical="center"/>
    </xf>
    <xf numFmtId="167" fontId="37" fillId="0" borderId="8" xfId="2" applyNumberFormat="1" applyFill="1" applyBorder="1" applyAlignment="1" applyProtection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10" fontId="37" fillId="0" borderId="7" xfId="1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67" fontId="37" fillId="0" borderId="11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7" fillId="0" borderId="13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0" xfId="1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67" fontId="37" fillId="0" borderId="7" xfId="2" applyNumberFormat="1" applyFill="1" applyBorder="1" applyAlignment="1" applyProtection="1">
      <alignment horizontal="right" vertical="center"/>
    </xf>
    <xf numFmtId="10" fontId="37" fillId="0" borderId="7" xfId="1" applyNumberFormat="1" applyFill="1" applyBorder="1" applyAlignment="1" applyProtection="1">
      <alignment horizontal="right" vertical="center"/>
    </xf>
    <xf numFmtId="10" fontId="37" fillId="0" borderId="11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</xf>
    <xf numFmtId="167" fontId="37" fillId="0" borderId="8" xfId="2" applyNumberFormat="1" applyFill="1" applyBorder="1" applyAlignment="1" applyProtection="1">
      <alignment horizontal="right" vertical="center"/>
      <protection locked="0"/>
    </xf>
    <xf numFmtId="10" fontId="37" fillId="0" borderId="14" xfId="1" applyNumberFormat="1" applyFill="1" applyBorder="1" applyAlignment="1" applyProtection="1">
      <alignment horizontal="right" vertical="center"/>
    </xf>
    <xf numFmtId="10" fontId="37" fillId="0" borderId="13" xfId="1" applyNumberForma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7" fillId="0" borderId="10" xfId="2" applyFill="1" applyBorder="1" applyAlignment="1" applyProtection="1">
      <alignment horizontal="right"/>
    </xf>
    <xf numFmtId="10" fontId="37" fillId="0" borderId="10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7" fillId="0" borderId="10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7" fillId="2" borderId="14" xfId="2" applyFill="1" applyBorder="1" applyAlignment="1" applyProtection="1">
      <alignment horizontal="right"/>
    </xf>
    <xf numFmtId="10" fontId="37" fillId="2" borderId="14" xfId="1" applyNumberForma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5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7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1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1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3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8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vertical="center"/>
    </xf>
    <xf numFmtId="167" fontId="37" fillId="0" borderId="12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7" fillId="2" borderId="14" xfId="2" applyNumberFormat="1" applyFill="1" applyBorder="1" applyAlignment="1" applyProtection="1">
      <alignment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justify" vertical="center" wrapText="1"/>
    </xf>
    <xf numFmtId="168" fontId="8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5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15" xfId="0" applyFont="1" applyFill="1" applyBorder="1" applyAlignment="1"/>
    <xf numFmtId="0" fontId="8" fillId="2" borderId="3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0" xfId="0" applyNumberFormat="1" applyFont="1" applyFill="1" applyBorder="1" applyAlignment="1"/>
    <xf numFmtId="39" fontId="8" fillId="0" borderId="11" xfId="0" applyNumberFormat="1" applyFont="1" applyFill="1" applyBorder="1" applyAlignment="1"/>
    <xf numFmtId="39" fontId="8" fillId="0" borderId="10" xfId="0" applyNumberFormat="1" applyFont="1" applyFill="1" applyBorder="1" applyAlignment="1" applyProtection="1">
      <protection locked="0"/>
    </xf>
    <xf numFmtId="39" fontId="8" fillId="0" borderId="11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4" xfId="0" applyNumberFormat="1" applyFont="1" applyFill="1" applyBorder="1" applyAlignment="1"/>
    <xf numFmtId="39" fontId="8" fillId="2" borderId="8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9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4" fillId="0" borderId="5" xfId="0" applyNumberFormat="1" applyFont="1" applyFill="1" applyBorder="1" applyAlignment="1" applyProtection="1">
      <alignment vertical="center" wrapText="1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5" xfId="0" applyNumberFormat="1" applyFont="1" applyFill="1" applyBorder="1" applyAlignment="1" applyProtection="1">
      <alignment vertical="center"/>
      <protection locked="0"/>
    </xf>
    <xf numFmtId="4" fontId="23" fillId="0" borderId="9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24" fillId="2" borderId="9" xfId="0" applyFont="1" applyFill="1" applyBorder="1" applyAlignment="1"/>
    <xf numFmtId="0" fontId="24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5" xfId="0" applyFont="1" applyFill="1" applyBorder="1" applyAlignment="1"/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wrapText="1"/>
    </xf>
    <xf numFmtId="0" fontId="23" fillId="0" borderId="9" xfId="0" applyFont="1" applyFill="1" applyBorder="1" applyAlignment="1"/>
    <xf numFmtId="4" fontId="23" fillId="0" borderId="10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3" xfId="0" applyFont="1" applyFill="1" applyBorder="1" applyAlignment="1"/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5" xfId="0" applyNumberFormat="1" applyFont="1" applyFill="1" applyBorder="1" applyAlignment="1" applyProtection="1">
      <alignment horizontal="left" vertical="center"/>
      <protection locked="0"/>
    </xf>
    <xf numFmtId="4" fontId="23" fillId="0" borderId="10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9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15" xfId="0" applyFont="1" applyFill="1" applyBorder="1" applyAlignment="1"/>
    <xf numFmtId="0" fontId="25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0" borderId="9" xfId="0" applyNumberFormat="1" applyFont="1" applyFill="1" applyBorder="1" applyAlignment="1" applyProtection="1"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6" xfId="0" applyNumberFormat="1" applyFont="1" applyFill="1" applyBorder="1" applyAlignment="1">
      <alignment horizontal="center" vertical="center"/>
    </xf>
    <xf numFmtId="10" fontId="23" fillId="0" borderId="7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0" xfId="0" applyNumberFormat="1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4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0" fontId="37" fillId="0" borderId="0" xfId="0" applyFont="1" applyBorder="1" applyProtection="1"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8" fillId="0" borderId="10" xfId="0" quotePrefix="1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2" applyFont="1" applyFill="1" applyBorder="1" applyAlignment="1" applyProtection="1">
      <alignment horizontal="right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right" vertical="center"/>
    </xf>
    <xf numFmtId="10" fontId="24" fillId="0" borderId="3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5" xfId="0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167" fontId="37" fillId="0" borderId="6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167" fontId="37" fillId="0" borderId="3" xfId="2" applyNumberFormat="1" applyFill="1" applyBorder="1" applyAlignment="1" applyProtection="1">
      <alignment horizontal="right"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0" fontId="8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37" fontId="10" fillId="2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67" fontId="37" fillId="0" borderId="11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 wrapText="1"/>
    </xf>
    <xf numFmtId="167" fontId="37" fillId="0" borderId="11" xfId="2" applyNumberForma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7" fillId="2" borderId="14" xfId="2" applyNumberFormat="1" applyFill="1" applyBorder="1" applyAlignment="1" applyProtection="1">
      <alignment horizontal="right" vertical="center"/>
    </xf>
    <xf numFmtId="167" fontId="37" fillId="2" borderId="8" xfId="2" applyNumberForma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8" fillId="0" borderId="6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/>
      <protection locked="0"/>
    </xf>
    <xf numFmtId="37" fontId="8" fillId="2" borderId="8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4" fontId="8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35" xfId="0" applyFont="1" applyBorder="1" applyAlignment="1">
      <alignment horizontal="right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10" fontId="24" fillId="0" borderId="8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left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8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166" fontId="38" fillId="0" borderId="2" xfId="2" applyFont="1" applyBorder="1" applyAlignment="1">
      <alignment horizontal="center" vertical="center"/>
    </xf>
    <xf numFmtId="0" fontId="0" fillId="0" borderId="0" xfId="0" applyBorder="1"/>
    <xf numFmtId="0" fontId="24" fillId="2" borderId="9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6" borderId="0" xfId="0" applyNumberFormat="1" applyFont="1" applyFill="1" applyBorder="1" applyAlignment="1">
      <alignment horizontal="lef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" fontId="23" fillId="0" borderId="6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>
      <alignment horizontal="right" vertical="center"/>
    </xf>
    <xf numFmtId="0" fontId="32" fillId="7" borderId="0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0" fontId="2" fillId="0" borderId="41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10" fontId="2" fillId="0" borderId="7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0" fillId="0" borderId="8" xfId="0" applyNumberFormat="1" applyFont="1" applyFill="1" applyBorder="1" applyAlignment="1" applyProtection="1">
      <alignment horizontal="right" vertical="center"/>
      <protection locked="0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LHADA/ITINGA/2013/LRF/Meus%20documentos/Hwilkon/R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zoomScaleNormal="100" workbookViewId="0">
      <selection activeCell="B15" sqref="B15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3">
      <c r="A1" s="693" t="s">
        <v>910</v>
      </c>
      <c r="B1" s="693"/>
      <c r="C1" s="2"/>
      <c r="D1" s="2"/>
      <c r="E1" s="2"/>
      <c r="F1" s="2"/>
      <c r="G1" s="2"/>
      <c r="H1" s="2"/>
      <c r="I1" s="2"/>
    </row>
    <row r="2" spans="1:9" ht="19.7" customHeight="1" x14ac:dyDescent="0.3">
      <c r="A2" s="693" t="s">
        <v>914</v>
      </c>
      <c r="B2" s="693"/>
      <c r="C2" s="2"/>
      <c r="D2" s="2"/>
      <c r="E2" s="2"/>
      <c r="F2" s="2"/>
      <c r="G2" s="2"/>
      <c r="H2" s="2"/>
      <c r="I2" s="2"/>
    </row>
    <row r="3" spans="1:9" ht="19.7" customHeight="1" x14ac:dyDescent="0.3">
      <c r="A3" s="693" t="s">
        <v>915</v>
      </c>
      <c r="B3" s="693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94" t="s">
        <v>0</v>
      </c>
      <c r="B4" s="694"/>
      <c r="C4" s="2"/>
      <c r="D4" s="2"/>
      <c r="E4" s="2"/>
      <c r="F4" s="2"/>
      <c r="G4" s="2"/>
      <c r="H4" s="2"/>
      <c r="I4" s="2"/>
    </row>
    <row r="5" spans="1:9" ht="19.7" customHeight="1" x14ac:dyDescent="0.3">
      <c r="A5" s="693" t="s">
        <v>941</v>
      </c>
      <c r="B5" s="693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95" t="s">
        <v>1</v>
      </c>
      <c r="B6" s="695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77" t="s">
        <v>919</v>
      </c>
    </row>
    <row r="10" spans="1:9" ht="14.85" customHeight="1" x14ac:dyDescent="0.2">
      <c r="A10" s="5" t="s">
        <v>4</v>
      </c>
      <c r="B10" s="672" t="s">
        <v>911</v>
      </c>
    </row>
    <row r="11" spans="1:9" ht="14.85" customHeight="1" x14ac:dyDescent="0.2">
      <c r="A11" s="5" t="s">
        <v>5</v>
      </c>
      <c r="B11" s="677" t="s">
        <v>920</v>
      </c>
    </row>
    <row r="12" spans="1:9" ht="14.85" customHeight="1" x14ac:dyDescent="0.2">
      <c r="A12" s="5" t="s">
        <v>6</v>
      </c>
      <c r="B12" s="678" t="s">
        <v>942</v>
      </c>
    </row>
    <row r="13" spans="1:9" ht="14.85" customHeight="1" x14ac:dyDescent="0.2">
      <c r="A13" s="5" t="s">
        <v>7</v>
      </c>
      <c r="B13" s="673" t="s">
        <v>943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925</v>
      </c>
    </row>
    <row r="16" spans="1:9" ht="14.85" customHeight="1" x14ac:dyDescent="0.2">
      <c r="A16" s="7" t="s">
        <v>10</v>
      </c>
      <c r="B16" s="676">
        <v>42090</v>
      </c>
    </row>
    <row r="17" spans="1:2" ht="14.85" customHeight="1" x14ac:dyDescent="0.2">
      <c r="A17" s="5" t="s">
        <v>11</v>
      </c>
      <c r="B17" s="676">
        <f>B16</f>
        <v>42090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77" t="s">
        <v>921</v>
      </c>
    </row>
    <row r="20" spans="1:2" ht="14.85" customHeight="1" x14ac:dyDescent="0.2">
      <c r="A20" s="7" t="s">
        <v>14</v>
      </c>
      <c r="B20" s="674" t="s">
        <v>940</v>
      </c>
    </row>
    <row r="21" spans="1:2" ht="14.85" customHeight="1" x14ac:dyDescent="0.2">
      <c r="A21" s="8" t="s">
        <v>15</v>
      </c>
      <c r="B21" s="675" t="s">
        <v>924</v>
      </c>
    </row>
    <row r="1000" spans="1:1" ht="6.4" customHeight="1" x14ac:dyDescent="0.2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zoomScale="116" zoomScaleNormal="116" workbookViewId="0">
      <selection activeCell="A9" sqref="A9:A11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33" t="s">
        <v>535</v>
      </c>
      <c r="B1" s="833"/>
      <c r="C1" s="833"/>
      <c r="D1" s="833"/>
      <c r="E1" s="833"/>
      <c r="F1" s="330"/>
    </row>
    <row r="2" spans="1:15" x14ac:dyDescent="0.2">
      <c r="A2" s="717" t="s">
        <v>916</v>
      </c>
      <c r="B2" s="717"/>
      <c r="C2" s="717"/>
      <c r="D2" s="717"/>
      <c r="E2" s="717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697" t="s">
        <v>18</v>
      </c>
      <c r="B3" s="697"/>
      <c r="C3" s="697"/>
      <c r="D3" s="697"/>
      <c r="E3" s="697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698" t="s">
        <v>391</v>
      </c>
      <c r="B4" s="698"/>
      <c r="C4" s="698"/>
      <c r="D4" s="698"/>
      <c r="E4" s="698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x14ac:dyDescent="0.2">
      <c r="A5" s="699" t="s">
        <v>20</v>
      </c>
      <c r="B5" s="699"/>
      <c r="C5" s="699"/>
      <c r="D5" s="699"/>
      <c r="E5" s="69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717" t="s">
        <v>927</v>
      </c>
      <c r="B6" s="717"/>
      <c r="C6" s="717"/>
      <c r="D6" s="717"/>
      <c r="E6" s="717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5" x14ac:dyDescent="0.2">
      <c r="A8" s="834" t="s">
        <v>536</v>
      </c>
      <c r="B8" s="834"/>
      <c r="C8" s="834"/>
      <c r="D8" s="834"/>
      <c r="E8" s="834"/>
    </row>
    <row r="9" spans="1:15" ht="30.2" customHeight="1" x14ac:dyDescent="0.2">
      <c r="A9" s="835" t="s">
        <v>537</v>
      </c>
      <c r="B9" s="836" t="s">
        <v>538</v>
      </c>
      <c r="C9" s="700" t="s">
        <v>108</v>
      </c>
      <c r="D9" s="700"/>
      <c r="E9" s="700"/>
    </row>
    <row r="10" spans="1:15" ht="30.2" customHeight="1" x14ac:dyDescent="0.2">
      <c r="A10" s="835"/>
      <c r="B10" s="836"/>
      <c r="C10" s="110" t="s">
        <v>28</v>
      </c>
      <c r="D10" s="110" t="s">
        <v>30</v>
      </c>
      <c r="E10" s="280" t="s">
        <v>29</v>
      </c>
    </row>
    <row r="11" spans="1:15" x14ac:dyDescent="0.2">
      <c r="A11" s="835"/>
      <c r="B11" s="210" t="s">
        <v>111</v>
      </c>
      <c r="C11" s="158"/>
      <c r="D11" s="183" t="s">
        <v>112</v>
      </c>
      <c r="E11" s="281" t="s">
        <v>468</v>
      </c>
    </row>
    <row r="12" spans="1:15" x14ac:dyDescent="0.2">
      <c r="A12" s="282" t="s">
        <v>539</v>
      </c>
      <c r="B12" s="195">
        <f>SUM(B13:B14)</f>
        <v>0</v>
      </c>
      <c r="C12" s="331">
        <f>SUM(C13:C14)</f>
        <v>0</v>
      </c>
      <c r="D12" s="195">
        <f>SUM(D13:D14)</f>
        <v>0</v>
      </c>
      <c r="E12" s="332">
        <f t="shared" ref="E12:E22" si="0">IF(B12="",0,IF(B12=0,0,D12/B12))</f>
        <v>0</v>
      </c>
    </row>
    <row r="13" spans="1:15" x14ac:dyDescent="0.2">
      <c r="A13" s="282" t="s">
        <v>540</v>
      </c>
      <c r="B13" s="333"/>
      <c r="C13" s="334"/>
      <c r="D13" s="333"/>
      <c r="E13" s="332">
        <f t="shared" si="0"/>
        <v>0</v>
      </c>
    </row>
    <row r="14" spans="1:15" x14ac:dyDescent="0.2">
      <c r="A14" s="282" t="s">
        <v>541</v>
      </c>
      <c r="B14" s="197"/>
      <c r="C14" s="334"/>
      <c r="D14" s="197"/>
      <c r="E14" s="332">
        <f t="shared" si="0"/>
        <v>0</v>
      </c>
    </row>
    <row r="15" spans="1:15" x14ac:dyDescent="0.2">
      <c r="A15" s="282" t="s">
        <v>542</v>
      </c>
      <c r="B15" s="335">
        <f>SUM(B16:B17)</f>
        <v>0</v>
      </c>
      <c r="C15" s="336">
        <f>SUM(C16:C17)</f>
        <v>0</v>
      </c>
      <c r="D15" s="335">
        <f>SUM(D16:D17)</f>
        <v>0</v>
      </c>
      <c r="E15" s="332">
        <f t="shared" si="0"/>
        <v>0</v>
      </c>
    </row>
    <row r="16" spans="1:15" x14ac:dyDescent="0.2">
      <c r="A16" s="282" t="s">
        <v>540</v>
      </c>
      <c r="B16" s="337"/>
      <c r="C16" s="338"/>
      <c r="D16" s="337"/>
      <c r="E16" s="332">
        <f t="shared" si="0"/>
        <v>0</v>
      </c>
    </row>
    <row r="17" spans="1:5" x14ac:dyDescent="0.2">
      <c r="A17" s="282" t="s">
        <v>541</v>
      </c>
      <c r="B17" s="337"/>
      <c r="C17" s="338"/>
      <c r="D17" s="337"/>
      <c r="E17" s="332">
        <f t="shared" si="0"/>
        <v>0</v>
      </c>
    </row>
    <row r="18" spans="1:5" x14ac:dyDescent="0.2">
      <c r="A18" s="282" t="s">
        <v>543</v>
      </c>
      <c r="B18" s="337"/>
      <c r="C18" s="338"/>
      <c r="D18" s="337"/>
      <c r="E18" s="332">
        <f t="shared" si="0"/>
        <v>0</v>
      </c>
    </row>
    <row r="19" spans="1:5" x14ac:dyDescent="0.2">
      <c r="A19" s="282" t="s">
        <v>544</v>
      </c>
      <c r="B19" s="337"/>
      <c r="C19" s="338"/>
      <c r="D19" s="337"/>
      <c r="E19" s="332">
        <f t="shared" si="0"/>
        <v>0</v>
      </c>
    </row>
    <row r="20" spans="1:5" x14ac:dyDescent="0.2">
      <c r="A20" s="282" t="s">
        <v>545</v>
      </c>
      <c r="B20" s="337"/>
      <c r="C20" s="338"/>
      <c r="D20" s="337"/>
      <c r="E20" s="332">
        <f t="shared" si="0"/>
        <v>0</v>
      </c>
    </row>
    <row r="21" spans="1:5" x14ac:dyDescent="0.2">
      <c r="A21" s="282" t="s">
        <v>546</v>
      </c>
      <c r="B21" s="337"/>
      <c r="C21" s="338"/>
      <c r="D21" s="337"/>
      <c r="E21" s="332">
        <f t="shared" si="0"/>
        <v>0</v>
      </c>
    </row>
    <row r="22" spans="1:5" x14ac:dyDescent="0.2">
      <c r="A22" s="282" t="s">
        <v>547</v>
      </c>
      <c r="B22" s="335">
        <f>+B12+B15+B18+B19+B20+B21</f>
        <v>0</v>
      </c>
      <c r="C22" s="336">
        <f>+C12+C15+C18+C19+C20+C21</f>
        <v>0</v>
      </c>
      <c r="D22" s="335">
        <f>+D12+D15+D18+D19+D20+D21</f>
        <v>0</v>
      </c>
      <c r="E22" s="339">
        <f t="shared" si="0"/>
        <v>0</v>
      </c>
    </row>
    <row r="23" spans="1:5" ht="19.5" customHeight="1" x14ac:dyDescent="0.2">
      <c r="A23" s="715" t="s">
        <v>499</v>
      </c>
      <c r="B23" s="715"/>
      <c r="C23" s="715"/>
      <c r="D23" s="700" t="s">
        <v>265</v>
      </c>
      <c r="E23" s="700"/>
    </row>
    <row r="24" spans="1:5" ht="14.85" customHeight="1" x14ac:dyDescent="0.2">
      <c r="A24" s="837" t="s">
        <v>548</v>
      </c>
      <c r="B24" s="837"/>
      <c r="C24" s="837"/>
      <c r="D24" s="838"/>
      <c r="E24" s="838"/>
    </row>
    <row r="25" spans="1:5" ht="14.85" customHeight="1" x14ac:dyDescent="0.2">
      <c r="A25" s="837" t="s">
        <v>549</v>
      </c>
      <c r="B25" s="837"/>
      <c r="C25" s="837"/>
      <c r="D25" s="839"/>
      <c r="E25" s="839"/>
    </row>
    <row r="26" spans="1:5" ht="14.85" customHeight="1" x14ac:dyDescent="0.2">
      <c r="A26" s="837" t="s">
        <v>550</v>
      </c>
      <c r="B26" s="837"/>
      <c r="C26" s="837"/>
      <c r="D26" s="839"/>
      <c r="E26" s="839"/>
    </row>
    <row r="27" spans="1:5" ht="14.85" customHeight="1" x14ac:dyDescent="0.2">
      <c r="A27" s="837" t="s">
        <v>551</v>
      </c>
      <c r="B27" s="837"/>
      <c r="C27" s="837"/>
      <c r="D27" s="839"/>
      <c r="E27" s="839"/>
    </row>
    <row r="28" spans="1:5" ht="25.35" customHeight="1" x14ac:dyDescent="0.2">
      <c r="A28" s="837" t="s">
        <v>552</v>
      </c>
      <c r="B28" s="837"/>
      <c r="C28" s="837"/>
      <c r="D28" s="839"/>
      <c r="E28" s="839"/>
    </row>
    <row r="29" spans="1:5" ht="25.35" customHeight="1" x14ac:dyDescent="0.2">
      <c r="A29" s="842" t="s">
        <v>553</v>
      </c>
      <c r="B29" s="842"/>
      <c r="C29" s="842"/>
      <c r="D29" s="839"/>
      <c r="E29" s="839"/>
    </row>
    <row r="30" spans="1:5" ht="14.85" customHeight="1" x14ac:dyDescent="0.2">
      <c r="A30" s="840" t="s">
        <v>554</v>
      </c>
      <c r="B30" s="840"/>
      <c r="C30" s="840"/>
      <c r="D30" s="841">
        <f>SUM(D24:D29)</f>
        <v>0</v>
      </c>
      <c r="E30" s="841"/>
    </row>
    <row r="31" spans="1:5" ht="14.85" customHeight="1" x14ac:dyDescent="0.2">
      <c r="A31" s="840" t="s">
        <v>555</v>
      </c>
      <c r="B31" s="840"/>
      <c r="C31" s="840"/>
      <c r="D31" s="841">
        <f>+D22-D30</f>
        <v>0</v>
      </c>
      <c r="E31" s="841"/>
    </row>
  </sheetData>
  <sheetProtection password="DA51" sheet="1" selectLockedCells="1"/>
  <mergeCells count="28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34"/>
  <sheetViews>
    <sheetView zoomScale="116" zoomScaleNormal="116" workbookViewId="0">
      <selection activeCell="A29" sqref="A29:H29"/>
    </sheetView>
  </sheetViews>
  <sheetFormatPr defaultColWidth="6.7109375" defaultRowHeight="11.25" customHeight="1" x14ac:dyDescent="0.2"/>
  <cols>
    <col min="1" max="1" width="39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" style="18" customWidth="1"/>
    <col min="9" max="16384" width="6.7109375" style="18"/>
  </cols>
  <sheetData>
    <row r="1" spans="1:9" s="341" customFormat="1" ht="15.75" customHeight="1" x14ac:dyDescent="0.2">
      <c r="A1" s="843" t="s">
        <v>556</v>
      </c>
      <c r="B1" s="843"/>
      <c r="C1" s="843"/>
      <c r="D1" s="843"/>
      <c r="E1" s="843"/>
      <c r="F1" s="843"/>
      <c r="G1" s="843"/>
      <c r="H1" s="843"/>
      <c r="I1" s="340"/>
    </row>
    <row r="2" spans="1:9" ht="11.25" customHeight="1" x14ac:dyDescent="0.2">
      <c r="A2" s="844"/>
      <c r="B2" s="844"/>
      <c r="C2" s="844"/>
      <c r="D2" s="844"/>
      <c r="E2" s="844"/>
      <c r="F2" s="844"/>
      <c r="G2" s="844"/>
      <c r="H2" s="844"/>
      <c r="I2" s="342"/>
    </row>
    <row r="3" spans="1:9" ht="12.75" customHeight="1" x14ac:dyDescent="0.2">
      <c r="A3" s="845" t="s">
        <v>916</v>
      </c>
      <c r="B3" s="845"/>
      <c r="C3" s="845"/>
      <c r="D3" s="845"/>
      <c r="E3" s="845"/>
      <c r="F3" s="845"/>
      <c r="G3" s="845"/>
      <c r="H3" s="845"/>
      <c r="I3" s="342"/>
    </row>
    <row r="4" spans="1:9" ht="12.75" customHeight="1" x14ac:dyDescent="0.2">
      <c r="A4" s="846" t="s">
        <v>18</v>
      </c>
      <c r="B4" s="846"/>
      <c r="C4" s="846"/>
      <c r="D4" s="846"/>
      <c r="E4" s="846"/>
      <c r="F4" s="846"/>
      <c r="G4" s="846"/>
      <c r="H4" s="846"/>
      <c r="I4" s="342"/>
    </row>
    <row r="5" spans="1:9" ht="12.75" customHeight="1" x14ac:dyDescent="0.2">
      <c r="A5" s="847" t="s">
        <v>557</v>
      </c>
      <c r="B5" s="847"/>
      <c r="C5" s="847"/>
      <c r="D5" s="847"/>
      <c r="E5" s="847"/>
      <c r="F5" s="847"/>
      <c r="G5" s="847"/>
      <c r="H5" s="847"/>
      <c r="I5" s="342"/>
    </row>
    <row r="6" spans="1:9" ht="12.75" customHeight="1" x14ac:dyDescent="0.2">
      <c r="A6" s="846" t="s">
        <v>20</v>
      </c>
      <c r="B6" s="846"/>
      <c r="C6" s="846"/>
      <c r="D6" s="846"/>
      <c r="E6" s="846"/>
      <c r="F6" s="846"/>
      <c r="G6" s="846"/>
      <c r="H6" s="846"/>
      <c r="I6" s="342"/>
    </row>
    <row r="7" spans="1:9" ht="12.75" customHeight="1" x14ac:dyDescent="0.2">
      <c r="A7" s="845" t="s">
        <v>944</v>
      </c>
      <c r="B7" s="845"/>
      <c r="C7" s="845"/>
      <c r="D7" s="845"/>
      <c r="E7" s="845"/>
      <c r="F7" s="845"/>
      <c r="G7" s="845"/>
      <c r="H7" s="845"/>
      <c r="I7" s="342"/>
    </row>
    <row r="8" spans="1:9" ht="12.75" customHeight="1" x14ac:dyDescent="0.2">
      <c r="A8" s="343"/>
      <c r="B8" s="844"/>
      <c r="C8" s="844"/>
      <c r="D8" s="844"/>
      <c r="E8" s="844"/>
      <c r="F8" s="844"/>
      <c r="G8" s="844"/>
      <c r="H8" s="343"/>
      <c r="I8" s="342"/>
    </row>
    <row r="9" spans="1:9" ht="13.5" customHeight="1" x14ac:dyDescent="0.2">
      <c r="A9" s="344" t="s">
        <v>558</v>
      </c>
      <c r="B9" s="848"/>
      <c r="C9" s="848"/>
      <c r="D9" s="848"/>
      <c r="E9" s="848"/>
      <c r="F9" s="848"/>
      <c r="G9" s="848"/>
      <c r="H9" s="345">
        <v>1</v>
      </c>
      <c r="I9" s="342"/>
    </row>
    <row r="10" spans="1:9" ht="12.75" customHeight="1" x14ac:dyDescent="0.2">
      <c r="A10" s="346"/>
      <c r="B10" s="849" t="s">
        <v>559</v>
      </c>
      <c r="C10" s="849"/>
      <c r="D10" s="849" t="s">
        <v>23</v>
      </c>
      <c r="E10" s="849"/>
      <c r="F10" s="849"/>
      <c r="G10" s="849"/>
      <c r="H10" s="347" t="s">
        <v>560</v>
      </c>
      <c r="I10" s="348"/>
    </row>
    <row r="11" spans="1:9" s="17" customFormat="1" ht="12.75" customHeight="1" x14ac:dyDescent="0.2">
      <c r="A11" s="349" t="s">
        <v>25</v>
      </c>
      <c r="B11" s="849"/>
      <c r="C11" s="849"/>
      <c r="D11" s="850" t="s">
        <v>30</v>
      </c>
      <c r="E11" s="850"/>
      <c r="F11" s="850"/>
      <c r="G11" s="850"/>
      <c r="H11" s="347" t="s">
        <v>561</v>
      </c>
      <c r="I11" s="348"/>
    </row>
    <row r="12" spans="1:9" ht="13.5" customHeight="1" x14ac:dyDescent="0.2">
      <c r="A12" s="350"/>
      <c r="B12" s="850" t="s">
        <v>31</v>
      </c>
      <c r="C12" s="850"/>
      <c r="D12" s="851" t="s">
        <v>32</v>
      </c>
      <c r="E12" s="851"/>
      <c r="F12" s="851"/>
      <c r="G12" s="851"/>
      <c r="H12" s="351" t="s">
        <v>562</v>
      </c>
      <c r="I12" s="348"/>
    </row>
    <row r="13" spans="1:9" ht="13.5" customHeight="1" x14ac:dyDescent="0.2">
      <c r="A13" s="352" t="s">
        <v>563</v>
      </c>
      <c r="B13" s="852"/>
      <c r="C13" s="852"/>
      <c r="D13" s="852"/>
      <c r="E13" s="852"/>
      <c r="F13" s="852"/>
      <c r="G13" s="852"/>
      <c r="H13" s="353">
        <f>+B13-D13</f>
        <v>0</v>
      </c>
      <c r="I13" s="342"/>
    </row>
    <row r="14" spans="1:9" ht="6.95" customHeight="1" x14ac:dyDescent="0.2">
      <c r="A14" s="853"/>
      <c r="B14" s="853"/>
      <c r="C14" s="853"/>
      <c r="D14" s="853"/>
      <c r="E14" s="853"/>
      <c r="F14" s="853"/>
      <c r="G14" s="853"/>
      <c r="H14" s="853"/>
      <c r="I14" s="342"/>
    </row>
    <row r="15" spans="1:9" ht="14.85" customHeight="1" x14ac:dyDescent="0.2">
      <c r="A15" s="854" t="s">
        <v>564</v>
      </c>
      <c r="B15" s="849" t="s">
        <v>565</v>
      </c>
      <c r="C15" s="849"/>
      <c r="D15" s="849" t="s">
        <v>566</v>
      </c>
      <c r="E15" s="849"/>
      <c r="F15" s="849"/>
      <c r="G15" s="849"/>
      <c r="H15" s="855" t="s">
        <v>567</v>
      </c>
      <c r="I15" s="348"/>
    </row>
    <row r="16" spans="1:9" ht="6.95" customHeight="1" x14ac:dyDescent="0.2">
      <c r="A16" s="854"/>
      <c r="B16" s="849"/>
      <c r="C16" s="849"/>
      <c r="D16" s="850" t="s">
        <v>30</v>
      </c>
      <c r="E16" s="850"/>
      <c r="F16" s="850"/>
      <c r="G16" s="850"/>
      <c r="H16" s="855"/>
      <c r="I16" s="348"/>
    </row>
    <row r="17" spans="1:9" ht="6.95" customHeight="1" x14ac:dyDescent="0.2">
      <c r="A17" s="854"/>
      <c r="B17" s="849"/>
      <c r="C17" s="849"/>
      <c r="D17" s="850"/>
      <c r="E17" s="850"/>
      <c r="F17" s="850"/>
      <c r="G17" s="850"/>
      <c r="H17" s="855"/>
      <c r="I17" s="348"/>
    </row>
    <row r="18" spans="1:9" ht="36.6" customHeight="1" x14ac:dyDescent="0.2">
      <c r="A18" s="854"/>
      <c r="B18" s="849"/>
      <c r="C18" s="849"/>
      <c r="D18" s="849" t="s">
        <v>568</v>
      </c>
      <c r="E18" s="849"/>
      <c r="F18" s="849" t="s">
        <v>569</v>
      </c>
      <c r="G18" s="849"/>
      <c r="H18" s="855"/>
      <c r="I18" s="348"/>
    </row>
    <row r="19" spans="1:9" ht="13.5" customHeight="1" x14ac:dyDescent="0.2">
      <c r="A19" s="854"/>
      <c r="B19" s="850" t="s">
        <v>111</v>
      </c>
      <c r="C19" s="850"/>
      <c r="D19" s="850" t="s">
        <v>112</v>
      </c>
      <c r="E19" s="850"/>
      <c r="F19" s="850" t="s">
        <v>570</v>
      </c>
      <c r="G19" s="850"/>
      <c r="H19" s="354" t="s">
        <v>571</v>
      </c>
      <c r="I19" s="348"/>
    </row>
    <row r="20" spans="1:9" ht="13.5" customHeight="1" x14ac:dyDescent="0.2">
      <c r="A20" s="352" t="s">
        <v>572</v>
      </c>
      <c r="B20" s="852">
        <v>4277822</v>
      </c>
      <c r="C20" s="852"/>
      <c r="D20" s="852">
        <v>222371.07</v>
      </c>
      <c r="E20" s="852"/>
      <c r="F20" s="852">
        <v>508950.93</v>
      </c>
      <c r="G20" s="852"/>
      <c r="H20" s="355">
        <f>B20-(D20+F20)</f>
        <v>3546500</v>
      </c>
      <c r="I20" s="342"/>
    </row>
    <row r="21" spans="1:9" ht="13.5" customHeight="1" x14ac:dyDescent="0.2">
      <c r="A21" s="352" t="s">
        <v>573</v>
      </c>
      <c r="B21" s="852"/>
      <c r="C21" s="852"/>
      <c r="D21" s="852"/>
      <c r="E21" s="852"/>
      <c r="F21" s="852"/>
      <c r="G21" s="852"/>
      <c r="H21" s="355">
        <f>B21-(D21+F21)</f>
        <v>0</v>
      </c>
      <c r="I21" s="342"/>
    </row>
    <row r="22" spans="1:9" ht="12.75" customHeight="1" x14ac:dyDescent="0.2">
      <c r="A22" s="856" t="s">
        <v>574</v>
      </c>
      <c r="B22" s="852"/>
      <c r="C22" s="852"/>
      <c r="D22" s="852"/>
      <c r="E22" s="852"/>
      <c r="F22" s="852"/>
      <c r="G22" s="852"/>
      <c r="H22" s="857">
        <f>+B22-(D22+F22)</f>
        <v>0</v>
      </c>
      <c r="I22" s="348"/>
    </row>
    <row r="23" spans="1:9" ht="13.5" customHeight="1" x14ac:dyDescent="0.2">
      <c r="A23" s="856"/>
      <c r="B23" s="852"/>
      <c r="C23" s="852"/>
      <c r="D23" s="852"/>
      <c r="E23" s="852"/>
      <c r="F23" s="852"/>
      <c r="G23" s="852"/>
      <c r="H23" s="857"/>
      <c r="I23" s="348"/>
    </row>
    <row r="24" spans="1:9" ht="13.5" customHeight="1" x14ac:dyDescent="0.2">
      <c r="A24" s="352" t="s">
        <v>575</v>
      </c>
      <c r="B24" s="858">
        <f>SUM(B20:B22)</f>
        <v>4277822</v>
      </c>
      <c r="C24" s="858"/>
      <c r="D24" s="858">
        <f>SUM(D20:D22)</f>
        <v>222371.07</v>
      </c>
      <c r="E24" s="858"/>
      <c r="F24" s="858">
        <f>SUM(F20:F22)</f>
        <v>508950.93</v>
      </c>
      <c r="G24" s="858"/>
      <c r="H24" s="355">
        <f>SUM(H20:H22)</f>
        <v>3546500</v>
      </c>
      <c r="I24" s="342"/>
    </row>
    <row r="25" spans="1:9" ht="6.95" customHeight="1" x14ac:dyDescent="0.2">
      <c r="A25" s="853"/>
      <c r="B25" s="853"/>
      <c r="C25" s="853"/>
      <c r="D25" s="853"/>
      <c r="E25" s="853"/>
      <c r="F25" s="853"/>
      <c r="G25" s="853"/>
      <c r="H25" s="853"/>
      <c r="I25" s="342"/>
    </row>
    <row r="26" spans="1:9" ht="12.75" customHeight="1" x14ac:dyDescent="0.2">
      <c r="A26" s="859" t="s">
        <v>576</v>
      </c>
      <c r="B26" s="849" t="s">
        <v>577</v>
      </c>
      <c r="C26" s="849"/>
      <c r="D26" s="849" t="s">
        <v>578</v>
      </c>
      <c r="E26" s="849"/>
      <c r="F26" s="849"/>
      <c r="G26" s="849"/>
      <c r="H26" s="860" t="s">
        <v>579</v>
      </c>
      <c r="I26" s="348"/>
    </row>
    <row r="27" spans="1:9" ht="13.5" customHeight="1" x14ac:dyDescent="0.2">
      <c r="A27" s="859"/>
      <c r="B27" s="849"/>
      <c r="C27" s="849"/>
      <c r="D27" s="849"/>
      <c r="E27" s="849"/>
      <c r="F27" s="849"/>
      <c r="G27" s="849"/>
      <c r="H27" s="860"/>
      <c r="I27" s="348"/>
    </row>
    <row r="28" spans="1:9" ht="13.5" customHeight="1" x14ac:dyDescent="0.2">
      <c r="A28" s="859"/>
      <c r="B28" s="858">
        <f>+B13-B24</f>
        <v>-4277822</v>
      </c>
      <c r="C28" s="858"/>
      <c r="D28" s="858">
        <f>+D13-(D24+F24)</f>
        <v>-731322</v>
      </c>
      <c r="E28" s="858"/>
      <c r="F28" s="858"/>
      <c r="G28" s="858"/>
      <c r="H28" s="355">
        <f>+H13-H24</f>
        <v>-3546500</v>
      </c>
      <c r="I28" s="348"/>
    </row>
    <row r="29" spans="1:9" ht="12.75" customHeight="1" x14ac:dyDescent="0.2">
      <c r="A29" s="862" t="s">
        <v>138</v>
      </c>
      <c r="B29" s="862"/>
      <c r="C29" s="862"/>
      <c r="D29" s="862"/>
      <c r="E29" s="862"/>
      <c r="F29" s="862"/>
      <c r="G29" s="862"/>
      <c r="H29" s="862"/>
      <c r="I29" s="342"/>
    </row>
    <row r="30" spans="1:9" ht="12.75" customHeight="1" x14ac:dyDescent="0.2">
      <c r="A30" s="863" t="s">
        <v>580</v>
      </c>
      <c r="B30" s="863"/>
      <c r="C30" s="863"/>
      <c r="D30" s="863"/>
      <c r="E30" s="863"/>
      <c r="F30" s="863"/>
      <c r="G30" s="863"/>
      <c r="H30" s="863"/>
      <c r="I30" s="348"/>
    </row>
    <row r="31" spans="1:9" ht="15.75" customHeight="1" x14ac:dyDescent="0.2">
      <c r="A31" s="864" t="s">
        <v>581</v>
      </c>
      <c r="B31" s="864"/>
      <c r="C31" s="864"/>
      <c r="D31" s="864"/>
      <c r="E31" s="864"/>
      <c r="F31" s="864"/>
      <c r="G31" s="864"/>
      <c r="H31" s="864"/>
      <c r="I31" s="348"/>
    </row>
    <row r="32" spans="1:9" ht="28.9" customHeight="1" x14ac:dyDescent="0.2">
      <c r="A32" s="864" t="s">
        <v>582</v>
      </c>
      <c r="B32" s="864"/>
      <c r="C32" s="864"/>
      <c r="D32" s="864"/>
      <c r="E32" s="864"/>
      <c r="F32" s="864"/>
      <c r="G32" s="864"/>
      <c r="H32" s="864"/>
      <c r="I32" s="348"/>
    </row>
    <row r="33" spans="1:9" ht="12.75" customHeight="1" x14ac:dyDescent="0.2">
      <c r="A33" s="861" t="s">
        <v>583</v>
      </c>
      <c r="B33" s="861"/>
      <c r="C33" s="861"/>
      <c r="D33" s="861"/>
      <c r="E33" s="861"/>
      <c r="F33" s="861"/>
      <c r="G33" s="861"/>
      <c r="H33" s="861"/>
      <c r="I33" s="348"/>
    </row>
    <row r="34" spans="1:9" ht="26.85" customHeight="1" x14ac:dyDescent="0.2">
      <c r="A34" s="861" t="s">
        <v>584</v>
      </c>
      <c r="B34" s="861"/>
      <c r="C34" s="861"/>
      <c r="D34" s="861"/>
      <c r="E34" s="861"/>
      <c r="F34" s="861"/>
      <c r="G34" s="861"/>
      <c r="H34" s="861"/>
      <c r="I34" s="348"/>
    </row>
  </sheetData>
  <sheetProtection password="DA51" sheet="1" selectLockedCells="1"/>
  <mergeCells count="59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/>
  <pageMargins left="0.59055118110236227" right="0.47244094488188981" top="0.59055118110236227" bottom="0.39370078740157483" header="0.51181102362204722" footer="0.19685039370078741"/>
  <pageSetup paperSize="9" firstPageNumber="0" orientation="landscape" horizontalDpi="300" verticalDpi="3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R65536"/>
  <sheetViews>
    <sheetView topLeftCell="A54" zoomScale="116" zoomScaleNormal="116" workbookViewId="0">
      <selection activeCell="A88" sqref="A88:E88"/>
    </sheetView>
  </sheetViews>
  <sheetFormatPr defaultColWidth="7.85546875" defaultRowHeight="6.95" customHeight="1" x14ac:dyDescent="0.2"/>
  <cols>
    <col min="1" max="1" width="16.85546875" style="356" customWidth="1"/>
    <col min="2" max="4" width="21.42578125" style="356" customWidth="1"/>
    <col min="5" max="5" width="22.5703125" style="356" customWidth="1"/>
    <col min="6" max="252" width="7.85546875" style="356"/>
    <col min="253" max="16384" width="7.85546875" style="1"/>
  </cols>
  <sheetData>
    <row r="1" spans="1:5" ht="15.75" customHeight="1" x14ac:dyDescent="0.2">
      <c r="A1" s="11" t="s">
        <v>585</v>
      </c>
    </row>
    <row r="3" spans="1:5" ht="11.25" customHeight="1" x14ac:dyDescent="0.2">
      <c r="A3" s="868" t="s">
        <v>916</v>
      </c>
      <c r="B3" s="868"/>
      <c r="C3" s="868"/>
      <c r="D3" s="868"/>
      <c r="E3" s="868"/>
    </row>
    <row r="4" spans="1:5" ht="11.25" customHeight="1" x14ac:dyDescent="0.2">
      <c r="A4" s="869" t="s">
        <v>18</v>
      </c>
      <c r="B4" s="869"/>
      <c r="C4" s="869"/>
      <c r="D4" s="869"/>
      <c r="E4" s="869"/>
    </row>
    <row r="5" spans="1:5" ht="11.25" customHeight="1" x14ac:dyDescent="0.2">
      <c r="A5" s="870" t="s">
        <v>586</v>
      </c>
      <c r="B5" s="870"/>
      <c r="C5" s="870"/>
      <c r="D5" s="870"/>
      <c r="E5" s="870"/>
    </row>
    <row r="6" spans="1:5" ht="11.25" customHeight="1" x14ac:dyDescent="0.2">
      <c r="A6" s="869" t="s">
        <v>209</v>
      </c>
      <c r="B6" s="869"/>
      <c r="C6" s="869"/>
      <c r="D6" s="869"/>
      <c r="E6" s="869"/>
    </row>
    <row r="7" spans="1:5" ht="11.25" customHeight="1" x14ac:dyDescent="0.2">
      <c r="A7" s="868" t="s">
        <v>944</v>
      </c>
      <c r="B7" s="868"/>
      <c r="C7" s="868"/>
      <c r="D7" s="868"/>
      <c r="E7" s="868"/>
    </row>
    <row r="9" spans="1:5" ht="11.25" customHeight="1" x14ac:dyDescent="0.2">
      <c r="A9" s="871" t="s">
        <v>587</v>
      </c>
      <c r="B9" s="871"/>
      <c r="C9" s="871"/>
      <c r="D9" s="871"/>
      <c r="E9" s="357">
        <v>1</v>
      </c>
    </row>
    <row r="10" spans="1:5" ht="11.25" customHeight="1" x14ac:dyDescent="0.2">
      <c r="A10" s="865" t="s">
        <v>588</v>
      </c>
      <c r="B10" s="359" t="s">
        <v>589</v>
      </c>
      <c r="C10" s="359" t="s">
        <v>109</v>
      </c>
      <c r="D10" s="359" t="s">
        <v>590</v>
      </c>
      <c r="E10" s="360" t="s">
        <v>591</v>
      </c>
    </row>
    <row r="11" spans="1:5" ht="11.25" customHeight="1" x14ac:dyDescent="0.2">
      <c r="A11" s="865"/>
      <c r="B11" s="361" t="s">
        <v>592</v>
      </c>
      <c r="C11" s="361" t="s">
        <v>592</v>
      </c>
      <c r="D11" s="361" t="s">
        <v>593</v>
      </c>
      <c r="E11" s="362" t="s">
        <v>594</v>
      </c>
    </row>
    <row r="12" spans="1:5" ht="11.25" customHeight="1" x14ac:dyDescent="0.2">
      <c r="A12" s="865"/>
      <c r="B12" s="363" t="s">
        <v>31</v>
      </c>
      <c r="C12" s="363" t="s">
        <v>32</v>
      </c>
      <c r="D12" s="363" t="s">
        <v>595</v>
      </c>
      <c r="E12" s="364" t="s">
        <v>596</v>
      </c>
    </row>
    <row r="13" spans="1:5" ht="11.25" customHeight="1" x14ac:dyDescent="0.2">
      <c r="A13" s="365">
        <v>2012</v>
      </c>
      <c r="B13" s="366"/>
      <c r="C13" s="366"/>
      <c r="D13" s="367">
        <f t="shared" ref="D13:D44" si="0">+B13-C13</f>
        <v>0</v>
      </c>
      <c r="E13" s="368"/>
    </row>
    <row r="14" spans="1:5" ht="11.25" customHeight="1" x14ac:dyDescent="0.2">
      <c r="A14" s="369">
        <f t="shared" ref="A14:A45" si="1">+A13+1</f>
        <v>2013</v>
      </c>
      <c r="B14" s="370"/>
      <c r="C14" s="370"/>
      <c r="D14" s="371">
        <f t="shared" si="0"/>
        <v>0</v>
      </c>
      <c r="E14" s="372">
        <f t="shared" ref="E14:E45" si="2">+E13+D14</f>
        <v>0</v>
      </c>
    </row>
    <row r="15" spans="1:5" ht="11.25" customHeight="1" x14ac:dyDescent="0.2">
      <c r="A15" s="369">
        <f t="shared" si="1"/>
        <v>2014</v>
      </c>
      <c r="B15" s="370"/>
      <c r="C15" s="370"/>
      <c r="D15" s="371">
        <f t="shared" si="0"/>
        <v>0</v>
      </c>
      <c r="E15" s="372">
        <f t="shared" si="2"/>
        <v>0</v>
      </c>
    </row>
    <row r="16" spans="1:5" ht="11.25" customHeight="1" x14ac:dyDescent="0.2">
      <c r="A16" s="369">
        <f t="shared" si="1"/>
        <v>2015</v>
      </c>
      <c r="B16" s="370"/>
      <c r="C16" s="370"/>
      <c r="D16" s="371">
        <f t="shared" si="0"/>
        <v>0</v>
      </c>
      <c r="E16" s="372">
        <f t="shared" si="2"/>
        <v>0</v>
      </c>
    </row>
    <row r="17" spans="1:5" ht="11.25" customHeight="1" x14ac:dyDescent="0.2">
      <c r="A17" s="369">
        <f t="shared" si="1"/>
        <v>2016</v>
      </c>
      <c r="B17" s="370"/>
      <c r="C17" s="370"/>
      <c r="D17" s="371">
        <f t="shared" si="0"/>
        <v>0</v>
      </c>
      <c r="E17" s="372">
        <f t="shared" si="2"/>
        <v>0</v>
      </c>
    </row>
    <row r="18" spans="1:5" ht="11.25" customHeight="1" x14ac:dyDescent="0.2">
      <c r="A18" s="369">
        <f t="shared" si="1"/>
        <v>2017</v>
      </c>
      <c r="B18" s="370"/>
      <c r="C18" s="370"/>
      <c r="D18" s="371">
        <f t="shared" si="0"/>
        <v>0</v>
      </c>
      <c r="E18" s="372">
        <f t="shared" si="2"/>
        <v>0</v>
      </c>
    </row>
    <row r="19" spans="1:5" ht="11.25" customHeight="1" x14ac:dyDescent="0.2">
      <c r="A19" s="369">
        <f t="shared" si="1"/>
        <v>2018</v>
      </c>
      <c r="B19" s="370"/>
      <c r="C19" s="370"/>
      <c r="D19" s="371">
        <f t="shared" si="0"/>
        <v>0</v>
      </c>
      <c r="E19" s="372">
        <f t="shared" si="2"/>
        <v>0</v>
      </c>
    </row>
    <row r="20" spans="1:5" ht="11.25" customHeight="1" x14ac:dyDescent="0.2">
      <c r="A20" s="369">
        <f t="shared" si="1"/>
        <v>2019</v>
      </c>
      <c r="B20" s="370"/>
      <c r="C20" s="370"/>
      <c r="D20" s="371">
        <f t="shared" si="0"/>
        <v>0</v>
      </c>
      <c r="E20" s="372">
        <f t="shared" si="2"/>
        <v>0</v>
      </c>
    </row>
    <row r="21" spans="1:5" ht="11.25" customHeight="1" x14ac:dyDescent="0.2">
      <c r="A21" s="369">
        <f t="shared" si="1"/>
        <v>2020</v>
      </c>
      <c r="B21" s="370"/>
      <c r="C21" s="370"/>
      <c r="D21" s="371">
        <f t="shared" si="0"/>
        <v>0</v>
      </c>
      <c r="E21" s="372">
        <f t="shared" si="2"/>
        <v>0</v>
      </c>
    </row>
    <row r="22" spans="1:5" ht="11.25" customHeight="1" x14ac:dyDescent="0.2">
      <c r="A22" s="369">
        <f t="shared" si="1"/>
        <v>2021</v>
      </c>
      <c r="B22" s="370"/>
      <c r="C22" s="370"/>
      <c r="D22" s="371">
        <f t="shared" si="0"/>
        <v>0</v>
      </c>
      <c r="E22" s="372">
        <f t="shared" si="2"/>
        <v>0</v>
      </c>
    </row>
    <row r="23" spans="1:5" ht="11.25" customHeight="1" x14ac:dyDescent="0.2">
      <c r="A23" s="369">
        <f t="shared" si="1"/>
        <v>2022</v>
      </c>
      <c r="B23" s="370"/>
      <c r="C23" s="370"/>
      <c r="D23" s="371">
        <f t="shared" si="0"/>
        <v>0</v>
      </c>
      <c r="E23" s="372">
        <f t="shared" si="2"/>
        <v>0</v>
      </c>
    </row>
    <row r="24" spans="1:5" ht="11.25" customHeight="1" x14ac:dyDescent="0.2">
      <c r="A24" s="369">
        <f t="shared" si="1"/>
        <v>2023</v>
      </c>
      <c r="B24" s="370"/>
      <c r="C24" s="370"/>
      <c r="D24" s="371">
        <f t="shared" si="0"/>
        <v>0</v>
      </c>
      <c r="E24" s="372">
        <f t="shared" si="2"/>
        <v>0</v>
      </c>
    </row>
    <row r="25" spans="1:5" ht="11.25" customHeight="1" x14ac:dyDescent="0.2">
      <c r="A25" s="369">
        <f t="shared" si="1"/>
        <v>2024</v>
      </c>
      <c r="B25" s="370"/>
      <c r="C25" s="370"/>
      <c r="D25" s="371">
        <f t="shared" si="0"/>
        <v>0</v>
      </c>
      <c r="E25" s="372">
        <f t="shared" si="2"/>
        <v>0</v>
      </c>
    </row>
    <row r="26" spans="1:5" ht="11.25" customHeight="1" x14ac:dyDescent="0.2">
      <c r="A26" s="369">
        <f t="shared" si="1"/>
        <v>2025</v>
      </c>
      <c r="B26" s="370"/>
      <c r="C26" s="370"/>
      <c r="D26" s="371">
        <f t="shared" si="0"/>
        <v>0</v>
      </c>
      <c r="E26" s="372">
        <f t="shared" si="2"/>
        <v>0</v>
      </c>
    </row>
    <row r="27" spans="1:5" ht="11.25" customHeight="1" x14ac:dyDescent="0.2">
      <c r="A27" s="369">
        <f t="shared" si="1"/>
        <v>2026</v>
      </c>
      <c r="B27" s="370"/>
      <c r="C27" s="370"/>
      <c r="D27" s="371">
        <f t="shared" si="0"/>
        <v>0</v>
      </c>
      <c r="E27" s="372">
        <f t="shared" si="2"/>
        <v>0</v>
      </c>
    </row>
    <row r="28" spans="1:5" ht="11.25" customHeight="1" x14ac:dyDescent="0.2">
      <c r="A28" s="369">
        <f t="shared" si="1"/>
        <v>2027</v>
      </c>
      <c r="B28" s="370"/>
      <c r="C28" s="370"/>
      <c r="D28" s="371">
        <f t="shared" si="0"/>
        <v>0</v>
      </c>
      <c r="E28" s="372">
        <f t="shared" si="2"/>
        <v>0</v>
      </c>
    </row>
    <row r="29" spans="1:5" ht="11.25" customHeight="1" x14ac:dyDescent="0.2">
      <c r="A29" s="369">
        <f t="shared" si="1"/>
        <v>2028</v>
      </c>
      <c r="B29" s="370"/>
      <c r="C29" s="370"/>
      <c r="D29" s="371">
        <f t="shared" si="0"/>
        <v>0</v>
      </c>
      <c r="E29" s="372">
        <f t="shared" si="2"/>
        <v>0</v>
      </c>
    </row>
    <row r="30" spans="1:5" ht="11.25" customHeight="1" x14ac:dyDescent="0.2">
      <c r="A30" s="369">
        <f t="shared" si="1"/>
        <v>2029</v>
      </c>
      <c r="B30" s="370"/>
      <c r="C30" s="370"/>
      <c r="D30" s="371">
        <f t="shared" si="0"/>
        <v>0</v>
      </c>
      <c r="E30" s="372">
        <f t="shared" si="2"/>
        <v>0</v>
      </c>
    </row>
    <row r="31" spans="1:5" ht="11.25" customHeight="1" x14ac:dyDescent="0.2">
      <c r="A31" s="369">
        <f t="shared" si="1"/>
        <v>2030</v>
      </c>
      <c r="B31" s="370"/>
      <c r="C31" s="370"/>
      <c r="D31" s="371">
        <f t="shared" si="0"/>
        <v>0</v>
      </c>
      <c r="E31" s="372">
        <f t="shared" si="2"/>
        <v>0</v>
      </c>
    </row>
    <row r="32" spans="1:5" ht="11.25" customHeight="1" x14ac:dyDescent="0.2">
      <c r="A32" s="369">
        <f t="shared" si="1"/>
        <v>2031</v>
      </c>
      <c r="B32" s="370"/>
      <c r="C32" s="370"/>
      <c r="D32" s="371">
        <f t="shared" si="0"/>
        <v>0</v>
      </c>
      <c r="E32" s="372">
        <f t="shared" si="2"/>
        <v>0</v>
      </c>
    </row>
    <row r="33" spans="1:5" ht="11.25" customHeight="1" x14ac:dyDescent="0.2">
      <c r="A33" s="369">
        <f t="shared" si="1"/>
        <v>2032</v>
      </c>
      <c r="B33" s="370"/>
      <c r="C33" s="370"/>
      <c r="D33" s="371">
        <f t="shared" si="0"/>
        <v>0</v>
      </c>
      <c r="E33" s="372">
        <f t="shared" si="2"/>
        <v>0</v>
      </c>
    </row>
    <row r="34" spans="1:5" ht="11.25" customHeight="1" x14ac:dyDescent="0.2">
      <c r="A34" s="369">
        <f t="shared" si="1"/>
        <v>2033</v>
      </c>
      <c r="B34" s="370"/>
      <c r="C34" s="370"/>
      <c r="D34" s="371">
        <f t="shared" si="0"/>
        <v>0</v>
      </c>
      <c r="E34" s="372">
        <f t="shared" si="2"/>
        <v>0</v>
      </c>
    </row>
    <row r="35" spans="1:5" ht="11.25" customHeight="1" x14ac:dyDescent="0.2">
      <c r="A35" s="369">
        <f t="shared" si="1"/>
        <v>2034</v>
      </c>
      <c r="B35" s="370"/>
      <c r="C35" s="370"/>
      <c r="D35" s="371">
        <f t="shared" si="0"/>
        <v>0</v>
      </c>
      <c r="E35" s="372">
        <f t="shared" si="2"/>
        <v>0</v>
      </c>
    </row>
    <row r="36" spans="1:5" ht="11.25" customHeight="1" x14ac:dyDescent="0.2">
      <c r="A36" s="369">
        <f t="shared" si="1"/>
        <v>2035</v>
      </c>
      <c r="B36" s="370"/>
      <c r="C36" s="370"/>
      <c r="D36" s="371">
        <f t="shared" si="0"/>
        <v>0</v>
      </c>
      <c r="E36" s="372">
        <f t="shared" si="2"/>
        <v>0</v>
      </c>
    </row>
    <row r="37" spans="1:5" ht="11.25" customHeight="1" x14ac:dyDescent="0.2">
      <c r="A37" s="369">
        <f t="shared" si="1"/>
        <v>2036</v>
      </c>
      <c r="B37" s="370"/>
      <c r="C37" s="370"/>
      <c r="D37" s="371">
        <f t="shared" si="0"/>
        <v>0</v>
      </c>
      <c r="E37" s="372">
        <f t="shared" si="2"/>
        <v>0</v>
      </c>
    </row>
    <row r="38" spans="1:5" ht="11.25" customHeight="1" x14ac:dyDescent="0.2">
      <c r="A38" s="369">
        <f t="shared" si="1"/>
        <v>2037</v>
      </c>
      <c r="B38" s="370"/>
      <c r="C38" s="370"/>
      <c r="D38" s="371">
        <f t="shared" si="0"/>
        <v>0</v>
      </c>
      <c r="E38" s="372">
        <f t="shared" si="2"/>
        <v>0</v>
      </c>
    </row>
    <row r="39" spans="1:5" ht="11.25" customHeight="1" x14ac:dyDescent="0.2">
      <c r="A39" s="369">
        <f t="shared" si="1"/>
        <v>2038</v>
      </c>
      <c r="B39" s="370"/>
      <c r="C39" s="370"/>
      <c r="D39" s="371">
        <f t="shared" si="0"/>
        <v>0</v>
      </c>
      <c r="E39" s="372">
        <f t="shared" si="2"/>
        <v>0</v>
      </c>
    </row>
    <row r="40" spans="1:5" ht="11.25" customHeight="1" x14ac:dyDescent="0.2">
      <c r="A40" s="369">
        <f t="shared" si="1"/>
        <v>2039</v>
      </c>
      <c r="B40" s="370"/>
      <c r="C40" s="370"/>
      <c r="D40" s="371">
        <f t="shared" si="0"/>
        <v>0</v>
      </c>
      <c r="E40" s="372">
        <f t="shared" si="2"/>
        <v>0</v>
      </c>
    </row>
    <row r="41" spans="1:5" ht="11.25" customHeight="1" x14ac:dyDescent="0.2">
      <c r="A41" s="369">
        <f t="shared" si="1"/>
        <v>2040</v>
      </c>
      <c r="B41" s="370"/>
      <c r="C41" s="370"/>
      <c r="D41" s="371">
        <f t="shared" si="0"/>
        <v>0</v>
      </c>
      <c r="E41" s="372">
        <f t="shared" si="2"/>
        <v>0</v>
      </c>
    </row>
    <row r="42" spans="1:5" ht="11.25" customHeight="1" x14ac:dyDescent="0.2">
      <c r="A42" s="369">
        <f t="shared" si="1"/>
        <v>2041</v>
      </c>
      <c r="B42" s="370"/>
      <c r="C42" s="370"/>
      <c r="D42" s="371">
        <f t="shared" si="0"/>
        <v>0</v>
      </c>
      <c r="E42" s="372">
        <f t="shared" si="2"/>
        <v>0</v>
      </c>
    </row>
    <row r="43" spans="1:5" ht="11.25" customHeight="1" x14ac:dyDescent="0.2">
      <c r="A43" s="369">
        <f t="shared" si="1"/>
        <v>2042</v>
      </c>
      <c r="B43" s="370"/>
      <c r="C43" s="370"/>
      <c r="D43" s="371">
        <f t="shared" si="0"/>
        <v>0</v>
      </c>
      <c r="E43" s="372">
        <f t="shared" si="2"/>
        <v>0</v>
      </c>
    </row>
    <row r="44" spans="1:5" ht="11.25" customHeight="1" x14ac:dyDescent="0.2">
      <c r="A44" s="369">
        <f t="shared" si="1"/>
        <v>2043</v>
      </c>
      <c r="B44" s="370"/>
      <c r="C44" s="370"/>
      <c r="D44" s="371">
        <f t="shared" si="0"/>
        <v>0</v>
      </c>
      <c r="E44" s="372">
        <f t="shared" si="2"/>
        <v>0</v>
      </c>
    </row>
    <row r="45" spans="1:5" ht="11.25" customHeight="1" x14ac:dyDescent="0.2">
      <c r="A45" s="369">
        <f t="shared" si="1"/>
        <v>2044</v>
      </c>
      <c r="B45" s="370"/>
      <c r="C45" s="370"/>
      <c r="D45" s="371">
        <f t="shared" ref="D45:D76" si="3">+B45-C45</f>
        <v>0</v>
      </c>
      <c r="E45" s="372">
        <f t="shared" si="2"/>
        <v>0</v>
      </c>
    </row>
    <row r="46" spans="1:5" ht="11.25" customHeight="1" x14ac:dyDescent="0.2">
      <c r="A46" s="369">
        <f t="shared" ref="A46:A77" si="4">+A45+1</f>
        <v>2045</v>
      </c>
      <c r="B46" s="370"/>
      <c r="C46" s="370"/>
      <c r="D46" s="371">
        <f t="shared" si="3"/>
        <v>0</v>
      </c>
      <c r="E46" s="372">
        <f t="shared" ref="E46:E77" si="5">+E45+D46</f>
        <v>0</v>
      </c>
    </row>
    <row r="47" spans="1:5" ht="11.25" customHeight="1" x14ac:dyDescent="0.2">
      <c r="A47" s="369">
        <f t="shared" si="4"/>
        <v>2046</v>
      </c>
      <c r="B47" s="370"/>
      <c r="C47" s="370"/>
      <c r="D47" s="371">
        <f t="shared" si="3"/>
        <v>0</v>
      </c>
      <c r="E47" s="372">
        <f t="shared" si="5"/>
        <v>0</v>
      </c>
    </row>
    <row r="48" spans="1:5" ht="11.25" customHeight="1" x14ac:dyDescent="0.2">
      <c r="A48" s="369">
        <f t="shared" si="4"/>
        <v>2047</v>
      </c>
      <c r="B48" s="370"/>
      <c r="C48" s="370"/>
      <c r="D48" s="371">
        <f t="shared" si="3"/>
        <v>0</v>
      </c>
      <c r="E48" s="372">
        <f t="shared" si="5"/>
        <v>0</v>
      </c>
    </row>
    <row r="49" spans="1:5" ht="11.25" customHeight="1" x14ac:dyDescent="0.2">
      <c r="A49" s="369">
        <f t="shared" si="4"/>
        <v>2048</v>
      </c>
      <c r="B49" s="370"/>
      <c r="C49" s="370"/>
      <c r="D49" s="371">
        <f t="shared" si="3"/>
        <v>0</v>
      </c>
      <c r="E49" s="372">
        <f t="shared" si="5"/>
        <v>0</v>
      </c>
    </row>
    <row r="50" spans="1:5" ht="11.25" customHeight="1" x14ac:dyDescent="0.2">
      <c r="A50" s="369">
        <f t="shared" si="4"/>
        <v>2049</v>
      </c>
      <c r="B50" s="370"/>
      <c r="C50" s="370"/>
      <c r="D50" s="371">
        <f t="shared" si="3"/>
        <v>0</v>
      </c>
      <c r="E50" s="372">
        <f t="shared" si="5"/>
        <v>0</v>
      </c>
    </row>
    <row r="51" spans="1:5" ht="11.25" customHeight="1" x14ac:dyDescent="0.2">
      <c r="A51" s="369">
        <f t="shared" si="4"/>
        <v>2050</v>
      </c>
      <c r="B51" s="370"/>
      <c r="C51" s="370"/>
      <c r="D51" s="371">
        <f t="shared" si="3"/>
        <v>0</v>
      </c>
      <c r="E51" s="372">
        <f t="shared" si="5"/>
        <v>0</v>
      </c>
    </row>
    <row r="52" spans="1:5" ht="11.25" customHeight="1" x14ac:dyDescent="0.2">
      <c r="A52" s="369">
        <f t="shared" si="4"/>
        <v>2051</v>
      </c>
      <c r="B52" s="370"/>
      <c r="C52" s="370"/>
      <c r="D52" s="371">
        <f t="shared" si="3"/>
        <v>0</v>
      </c>
      <c r="E52" s="372">
        <f t="shared" si="5"/>
        <v>0</v>
      </c>
    </row>
    <row r="53" spans="1:5" ht="11.25" customHeight="1" x14ac:dyDescent="0.2">
      <c r="A53" s="369">
        <f t="shared" si="4"/>
        <v>2052</v>
      </c>
      <c r="B53" s="370"/>
      <c r="C53" s="370"/>
      <c r="D53" s="371">
        <f t="shared" si="3"/>
        <v>0</v>
      </c>
      <c r="E53" s="372">
        <f t="shared" si="5"/>
        <v>0</v>
      </c>
    </row>
    <row r="54" spans="1:5" ht="11.25" customHeight="1" x14ac:dyDescent="0.2">
      <c r="A54" s="369">
        <f t="shared" si="4"/>
        <v>2053</v>
      </c>
      <c r="B54" s="370"/>
      <c r="C54" s="370"/>
      <c r="D54" s="371">
        <f t="shared" si="3"/>
        <v>0</v>
      </c>
      <c r="E54" s="372">
        <f t="shared" si="5"/>
        <v>0</v>
      </c>
    </row>
    <row r="55" spans="1:5" ht="11.25" customHeight="1" x14ac:dyDescent="0.2">
      <c r="A55" s="369">
        <f t="shared" si="4"/>
        <v>2054</v>
      </c>
      <c r="B55" s="370"/>
      <c r="C55" s="370"/>
      <c r="D55" s="371">
        <f t="shared" si="3"/>
        <v>0</v>
      </c>
      <c r="E55" s="372">
        <f t="shared" si="5"/>
        <v>0</v>
      </c>
    </row>
    <row r="56" spans="1:5" ht="11.25" customHeight="1" x14ac:dyDescent="0.2">
      <c r="A56" s="369">
        <f t="shared" si="4"/>
        <v>2055</v>
      </c>
      <c r="B56" s="370"/>
      <c r="C56" s="370"/>
      <c r="D56" s="371">
        <f t="shared" si="3"/>
        <v>0</v>
      </c>
      <c r="E56" s="372">
        <f t="shared" si="5"/>
        <v>0</v>
      </c>
    </row>
    <row r="57" spans="1:5" ht="11.25" customHeight="1" x14ac:dyDescent="0.2">
      <c r="A57" s="369">
        <f t="shared" si="4"/>
        <v>2056</v>
      </c>
      <c r="B57" s="370"/>
      <c r="C57" s="370"/>
      <c r="D57" s="371">
        <f t="shared" si="3"/>
        <v>0</v>
      </c>
      <c r="E57" s="372">
        <f t="shared" si="5"/>
        <v>0</v>
      </c>
    </row>
    <row r="58" spans="1:5" ht="11.25" customHeight="1" x14ac:dyDescent="0.2">
      <c r="A58" s="369">
        <f t="shared" si="4"/>
        <v>2057</v>
      </c>
      <c r="B58" s="370"/>
      <c r="C58" s="370"/>
      <c r="D58" s="371">
        <f t="shared" si="3"/>
        <v>0</v>
      </c>
      <c r="E58" s="372">
        <f t="shared" si="5"/>
        <v>0</v>
      </c>
    </row>
    <row r="59" spans="1:5" ht="11.25" customHeight="1" x14ac:dyDescent="0.2">
      <c r="A59" s="369">
        <f t="shared" si="4"/>
        <v>2058</v>
      </c>
      <c r="B59" s="370"/>
      <c r="C59" s="370"/>
      <c r="D59" s="371">
        <f t="shared" si="3"/>
        <v>0</v>
      </c>
      <c r="E59" s="372">
        <f t="shared" si="5"/>
        <v>0</v>
      </c>
    </row>
    <row r="60" spans="1:5" ht="11.25" customHeight="1" x14ac:dyDescent="0.2">
      <c r="A60" s="369">
        <f t="shared" si="4"/>
        <v>2059</v>
      </c>
      <c r="B60" s="370"/>
      <c r="C60" s="370"/>
      <c r="D60" s="371">
        <f t="shared" si="3"/>
        <v>0</v>
      </c>
      <c r="E60" s="372">
        <f t="shared" si="5"/>
        <v>0</v>
      </c>
    </row>
    <row r="61" spans="1:5" ht="11.25" customHeight="1" x14ac:dyDescent="0.2">
      <c r="A61" s="369">
        <f t="shared" si="4"/>
        <v>2060</v>
      </c>
      <c r="B61" s="370"/>
      <c r="C61" s="370"/>
      <c r="D61" s="371">
        <f t="shared" si="3"/>
        <v>0</v>
      </c>
      <c r="E61" s="372">
        <f t="shared" si="5"/>
        <v>0</v>
      </c>
    </row>
    <row r="62" spans="1:5" ht="11.25" customHeight="1" x14ac:dyDescent="0.2">
      <c r="A62" s="369">
        <f t="shared" si="4"/>
        <v>2061</v>
      </c>
      <c r="B62" s="370"/>
      <c r="C62" s="370"/>
      <c r="D62" s="371">
        <f t="shared" si="3"/>
        <v>0</v>
      </c>
      <c r="E62" s="372">
        <f t="shared" si="5"/>
        <v>0</v>
      </c>
    </row>
    <row r="63" spans="1:5" ht="11.25" customHeight="1" x14ac:dyDescent="0.2">
      <c r="A63" s="369">
        <f t="shared" si="4"/>
        <v>2062</v>
      </c>
      <c r="B63" s="370"/>
      <c r="C63" s="370"/>
      <c r="D63" s="371">
        <f t="shared" si="3"/>
        <v>0</v>
      </c>
      <c r="E63" s="372">
        <f t="shared" si="5"/>
        <v>0</v>
      </c>
    </row>
    <row r="64" spans="1:5" ht="11.25" customHeight="1" x14ac:dyDescent="0.2">
      <c r="A64" s="369">
        <f t="shared" si="4"/>
        <v>2063</v>
      </c>
      <c r="B64" s="370"/>
      <c r="C64" s="370"/>
      <c r="D64" s="371">
        <f t="shared" si="3"/>
        <v>0</v>
      </c>
      <c r="E64" s="372">
        <f t="shared" si="5"/>
        <v>0</v>
      </c>
    </row>
    <row r="65" spans="1:5" ht="11.25" customHeight="1" x14ac:dyDescent="0.2">
      <c r="A65" s="369">
        <f t="shared" si="4"/>
        <v>2064</v>
      </c>
      <c r="B65" s="370"/>
      <c r="C65" s="370"/>
      <c r="D65" s="371">
        <f t="shared" si="3"/>
        <v>0</v>
      </c>
      <c r="E65" s="372">
        <f t="shared" si="5"/>
        <v>0</v>
      </c>
    </row>
    <row r="66" spans="1:5" ht="11.25" customHeight="1" x14ac:dyDescent="0.2">
      <c r="A66" s="369">
        <f t="shared" si="4"/>
        <v>2065</v>
      </c>
      <c r="B66" s="370"/>
      <c r="C66" s="370"/>
      <c r="D66" s="371">
        <f t="shared" si="3"/>
        <v>0</v>
      </c>
      <c r="E66" s="372">
        <f t="shared" si="5"/>
        <v>0</v>
      </c>
    </row>
    <row r="67" spans="1:5" ht="11.25" customHeight="1" x14ac:dyDescent="0.2">
      <c r="A67" s="369">
        <f t="shared" si="4"/>
        <v>2066</v>
      </c>
      <c r="B67" s="370"/>
      <c r="C67" s="370"/>
      <c r="D67" s="371">
        <f t="shared" si="3"/>
        <v>0</v>
      </c>
      <c r="E67" s="372">
        <f t="shared" si="5"/>
        <v>0</v>
      </c>
    </row>
    <row r="68" spans="1:5" ht="11.25" customHeight="1" x14ac:dyDescent="0.2">
      <c r="A68" s="369">
        <f t="shared" si="4"/>
        <v>2067</v>
      </c>
      <c r="B68" s="370"/>
      <c r="C68" s="370"/>
      <c r="D68" s="371">
        <f t="shared" si="3"/>
        <v>0</v>
      </c>
      <c r="E68" s="372">
        <f t="shared" si="5"/>
        <v>0</v>
      </c>
    </row>
    <row r="69" spans="1:5" ht="11.25" customHeight="1" x14ac:dyDescent="0.2">
      <c r="A69" s="369">
        <f t="shared" si="4"/>
        <v>2068</v>
      </c>
      <c r="B69" s="370"/>
      <c r="C69" s="370"/>
      <c r="D69" s="371">
        <f t="shared" si="3"/>
        <v>0</v>
      </c>
      <c r="E69" s="372">
        <f t="shared" si="5"/>
        <v>0</v>
      </c>
    </row>
    <row r="70" spans="1:5" ht="11.25" customHeight="1" x14ac:dyDescent="0.2">
      <c r="A70" s="369">
        <f t="shared" si="4"/>
        <v>2069</v>
      </c>
      <c r="B70" s="370"/>
      <c r="C70" s="370"/>
      <c r="D70" s="371">
        <f t="shared" si="3"/>
        <v>0</v>
      </c>
      <c r="E70" s="372">
        <f t="shared" si="5"/>
        <v>0</v>
      </c>
    </row>
    <row r="71" spans="1:5" ht="11.25" customHeight="1" x14ac:dyDescent="0.2">
      <c r="A71" s="369">
        <f t="shared" si="4"/>
        <v>2070</v>
      </c>
      <c r="B71" s="370"/>
      <c r="C71" s="370"/>
      <c r="D71" s="371">
        <f t="shared" si="3"/>
        <v>0</v>
      </c>
      <c r="E71" s="372">
        <f t="shared" si="5"/>
        <v>0</v>
      </c>
    </row>
    <row r="72" spans="1:5" ht="11.25" customHeight="1" x14ac:dyDescent="0.2">
      <c r="A72" s="369">
        <f t="shared" si="4"/>
        <v>2071</v>
      </c>
      <c r="B72" s="370"/>
      <c r="C72" s="370"/>
      <c r="D72" s="371">
        <f t="shared" si="3"/>
        <v>0</v>
      </c>
      <c r="E72" s="372">
        <f t="shared" si="5"/>
        <v>0</v>
      </c>
    </row>
    <row r="73" spans="1:5" ht="11.25" customHeight="1" x14ac:dyDescent="0.2">
      <c r="A73" s="369">
        <f t="shared" si="4"/>
        <v>2072</v>
      </c>
      <c r="B73" s="370"/>
      <c r="C73" s="370"/>
      <c r="D73" s="371">
        <f t="shared" si="3"/>
        <v>0</v>
      </c>
      <c r="E73" s="372">
        <f t="shared" si="5"/>
        <v>0</v>
      </c>
    </row>
    <row r="74" spans="1:5" ht="11.25" customHeight="1" x14ac:dyDescent="0.2">
      <c r="A74" s="369">
        <f t="shared" si="4"/>
        <v>2073</v>
      </c>
      <c r="B74" s="370"/>
      <c r="C74" s="370"/>
      <c r="D74" s="371">
        <f t="shared" si="3"/>
        <v>0</v>
      </c>
      <c r="E74" s="372">
        <f t="shared" si="5"/>
        <v>0</v>
      </c>
    </row>
    <row r="75" spans="1:5" ht="11.25" customHeight="1" x14ac:dyDescent="0.2">
      <c r="A75" s="369">
        <f t="shared" si="4"/>
        <v>2074</v>
      </c>
      <c r="B75" s="370"/>
      <c r="C75" s="370"/>
      <c r="D75" s="371">
        <f t="shared" si="3"/>
        <v>0</v>
      </c>
      <c r="E75" s="372">
        <f t="shared" si="5"/>
        <v>0</v>
      </c>
    </row>
    <row r="76" spans="1:5" ht="11.25" customHeight="1" x14ac:dyDescent="0.2">
      <c r="A76" s="369">
        <f t="shared" si="4"/>
        <v>2075</v>
      </c>
      <c r="B76" s="370"/>
      <c r="C76" s="370"/>
      <c r="D76" s="371">
        <f t="shared" si="3"/>
        <v>0</v>
      </c>
      <c r="E76" s="372">
        <f t="shared" si="5"/>
        <v>0</v>
      </c>
    </row>
    <row r="77" spans="1:5" ht="11.25" customHeight="1" x14ac:dyDescent="0.2">
      <c r="A77" s="369">
        <f t="shared" si="4"/>
        <v>2076</v>
      </c>
      <c r="B77" s="370"/>
      <c r="C77" s="370"/>
      <c r="D77" s="371">
        <f t="shared" ref="D77:D87" si="6">+B77-C77</f>
        <v>0</v>
      </c>
      <c r="E77" s="372">
        <f t="shared" si="5"/>
        <v>0</v>
      </c>
    </row>
    <row r="78" spans="1:5" ht="11.25" customHeight="1" x14ac:dyDescent="0.2">
      <c r="A78" s="369">
        <f t="shared" ref="A78:A87" si="7">+A77+1</f>
        <v>2077</v>
      </c>
      <c r="B78" s="370"/>
      <c r="C78" s="370"/>
      <c r="D78" s="371">
        <f t="shared" si="6"/>
        <v>0</v>
      </c>
      <c r="E78" s="372">
        <f t="shared" ref="E78:E87" si="8">+E77+D78</f>
        <v>0</v>
      </c>
    </row>
    <row r="79" spans="1:5" ht="11.25" customHeight="1" x14ac:dyDescent="0.2">
      <c r="A79" s="369">
        <f t="shared" si="7"/>
        <v>2078</v>
      </c>
      <c r="B79" s="370"/>
      <c r="C79" s="370"/>
      <c r="D79" s="371">
        <f t="shared" si="6"/>
        <v>0</v>
      </c>
      <c r="E79" s="372">
        <f t="shared" si="8"/>
        <v>0</v>
      </c>
    </row>
    <row r="80" spans="1:5" ht="11.25" customHeight="1" x14ac:dyDescent="0.2">
      <c r="A80" s="369">
        <f t="shared" si="7"/>
        <v>2079</v>
      </c>
      <c r="B80" s="370"/>
      <c r="C80" s="370"/>
      <c r="D80" s="371">
        <f t="shared" si="6"/>
        <v>0</v>
      </c>
      <c r="E80" s="372">
        <f t="shared" si="8"/>
        <v>0</v>
      </c>
    </row>
    <row r="81" spans="1:5" ht="11.25" customHeight="1" x14ac:dyDescent="0.2">
      <c r="A81" s="369">
        <f t="shared" si="7"/>
        <v>2080</v>
      </c>
      <c r="B81" s="370"/>
      <c r="C81" s="370"/>
      <c r="D81" s="371">
        <f t="shared" si="6"/>
        <v>0</v>
      </c>
      <c r="E81" s="372">
        <f t="shared" si="8"/>
        <v>0</v>
      </c>
    </row>
    <row r="82" spans="1:5" ht="11.25" customHeight="1" x14ac:dyDescent="0.2">
      <c r="A82" s="369">
        <f t="shared" si="7"/>
        <v>2081</v>
      </c>
      <c r="B82" s="370"/>
      <c r="C82" s="370"/>
      <c r="D82" s="371">
        <f t="shared" si="6"/>
        <v>0</v>
      </c>
      <c r="E82" s="372">
        <f t="shared" si="8"/>
        <v>0</v>
      </c>
    </row>
    <row r="83" spans="1:5" ht="11.25" customHeight="1" x14ac:dyDescent="0.2">
      <c r="A83" s="369">
        <f t="shared" si="7"/>
        <v>2082</v>
      </c>
      <c r="B83" s="370"/>
      <c r="C83" s="370"/>
      <c r="D83" s="371">
        <f t="shared" si="6"/>
        <v>0</v>
      </c>
      <c r="E83" s="372">
        <f t="shared" si="8"/>
        <v>0</v>
      </c>
    </row>
    <row r="84" spans="1:5" ht="11.25" customHeight="1" x14ac:dyDescent="0.2">
      <c r="A84" s="369">
        <f t="shared" si="7"/>
        <v>2083</v>
      </c>
      <c r="B84" s="370"/>
      <c r="C84" s="370"/>
      <c r="D84" s="371">
        <f t="shared" si="6"/>
        <v>0</v>
      </c>
      <c r="E84" s="372">
        <f t="shared" si="8"/>
        <v>0</v>
      </c>
    </row>
    <row r="85" spans="1:5" ht="11.25" customHeight="1" x14ac:dyDescent="0.2">
      <c r="A85" s="369">
        <f t="shared" si="7"/>
        <v>2084</v>
      </c>
      <c r="B85" s="370"/>
      <c r="C85" s="370"/>
      <c r="D85" s="371">
        <f t="shared" si="6"/>
        <v>0</v>
      </c>
      <c r="E85" s="372">
        <f t="shared" si="8"/>
        <v>0</v>
      </c>
    </row>
    <row r="86" spans="1:5" ht="11.25" customHeight="1" x14ac:dyDescent="0.2">
      <c r="A86" s="369">
        <f t="shared" si="7"/>
        <v>2085</v>
      </c>
      <c r="B86" s="370"/>
      <c r="C86" s="370"/>
      <c r="D86" s="371">
        <f t="shared" si="6"/>
        <v>0</v>
      </c>
      <c r="E86" s="372">
        <f t="shared" si="8"/>
        <v>0</v>
      </c>
    </row>
    <row r="87" spans="1:5" ht="11.25" customHeight="1" x14ac:dyDescent="0.2">
      <c r="A87" s="373">
        <f t="shared" si="7"/>
        <v>2086</v>
      </c>
      <c r="B87" s="374"/>
      <c r="C87" s="374"/>
      <c r="D87" s="371">
        <f t="shared" si="6"/>
        <v>0</v>
      </c>
      <c r="E87" s="372">
        <f t="shared" si="8"/>
        <v>0</v>
      </c>
    </row>
    <row r="88" spans="1:5" ht="11.25" customHeight="1" x14ac:dyDescent="0.2">
      <c r="A88" s="866" t="s">
        <v>138</v>
      </c>
      <c r="B88" s="866"/>
      <c r="C88" s="866"/>
      <c r="D88" s="866"/>
      <c r="E88" s="866"/>
    </row>
    <row r="89" spans="1:5" ht="22.5" customHeight="1" x14ac:dyDescent="0.2">
      <c r="A89" s="867" t="s">
        <v>597</v>
      </c>
      <c r="B89" s="867"/>
      <c r="C89" s="867"/>
      <c r="D89" s="867"/>
      <c r="E89" s="867"/>
    </row>
    <row r="90" spans="1:5" ht="24.75" customHeight="1" x14ac:dyDescent="0.2">
      <c r="A90" s="867" t="s">
        <v>598</v>
      </c>
      <c r="B90" s="867"/>
      <c r="C90" s="867"/>
      <c r="D90" s="867"/>
      <c r="E90" s="867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 r:id="rId1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E40"/>
  <sheetViews>
    <sheetView zoomScale="116" zoomScaleNormal="116" zoomScaleSheetLayoutView="100" workbookViewId="0">
      <selection activeCell="A33" sqref="A33:E33"/>
    </sheetView>
  </sheetViews>
  <sheetFormatPr defaultColWidth="22.28515625" defaultRowHeight="11.25" customHeight="1" x14ac:dyDescent="0.2"/>
  <cols>
    <col min="1" max="1" width="48" style="356" customWidth="1"/>
    <col min="2" max="4" width="20.7109375" style="356" customWidth="1"/>
    <col min="5" max="5" width="20.7109375" style="376" customWidth="1"/>
    <col min="6" max="16384" width="22.28515625" style="356"/>
  </cols>
  <sheetData>
    <row r="1" spans="1:5" ht="15.75" customHeight="1" x14ac:dyDescent="0.2">
      <c r="A1" s="11" t="s">
        <v>599</v>
      </c>
    </row>
    <row r="3" spans="1:5" ht="11.25" customHeight="1" x14ac:dyDescent="0.2">
      <c r="A3" s="868" t="s">
        <v>916</v>
      </c>
      <c r="B3" s="868"/>
      <c r="C3" s="868"/>
      <c r="D3" s="868"/>
      <c r="E3" s="868"/>
    </row>
    <row r="4" spans="1:5" ht="11.25" customHeight="1" x14ac:dyDescent="0.2">
      <c r="A4" s="869" t="s">
        <v>18</v>
      </c>
      <c r="B4" s="869"/>
      <c r="C4" s="869"/>
      <c r="D4" s="869"/>
      <c r="E4" s="869"/>
    </row>
    <row r="5" spans="1:5" ht="11.25" customHeight="1" x14ac:dyDescent="0.2">
      <c r="A5" s="870" t="s">
        <v>600</v>
      </c>
      <c r="B5" s="870"/>
      <c r="C5" s="870"/>
      <c r="D5" s="870"/>
      <c r="E5" s="870"/>
    </row>
    <row r="6" spans="1:5" ht="11.25" customHeight="1" x14ac:dyDescent="0.2">
      <c r="A6" s="869" t="s">
        <v>20</v>
      </c>
      <c r="B6" s="869"/>
      <c r="C6" s="869"/>
      <c r="D6" s="869"/>
      <c r="E6" s="869"/>
    </row>
    <row r="7" spans="1:5" ht="11.25" customHeight="1" x14ac:dyDescent="0.2">
      <c r="A7" s="868" t="s">
        <v>944</v>
      </c>
      <c r="B7" s="868"/>
      <c r="C7" s="868"/>
      <c r="D7" s="868"/>
      <c r="E7" s="868"/>
    </row>
    <row r="8" spans="1:5" ht="11.25" customHeight="1" x14ac:dyDescent="0.2">
      <c r="A8" s="869"/>
      <c r="B8" s="869"/>
      <c r="C8" s="869"/>
      <c r="D8" s="869"/>
      <c r="E8" s="869"/>
    </row>
    <row r="9" spans="1:5" ht="11.25" customHeight="1" x14ac:dyDescent="0.2">
      <c r="A9" s="356" t="s">
        <v>601</v>
      </c>
      <c r="D9" s="377"/>
      <c r="E9" s="377">
        <v>1</v>
      </c>
    </row>
    <row r="10" spans="1:5" ht="11.25" customHeight="1" x14ac:dyDescent="0.2">
      <c r="A10" s="872" t="s">
        <v>25</v>
      </c>
      <c r="B10" s="359" t="s">
        <v>559</v>
      </c>
      <c r="C10" s="873" t="s">
        <v>23</v>
      </c>
      <c r="D10" s="873"/>
      <c r="E10" s="360" t="s">
        <v>602</v>
      </c>
    </row>
    <row r="11" spans="1:5" ht="11.25" customHeight="1" x14ac:dyDescent="0.2">
      <c r="A11" s="872"/>
      <c r="B11" s="363" t="s">
        <v>31</v>
      </c>
      <c r="C11" s="874" t="s">
        <v>32</v>
      </c>
      <c r="D11" s="874"/>
      <c r="E11" s="378" t="s">
        <v>603</v>
      </c>
    </row>
    <row r="12" spans="1:5" ht="11.25" customHeight="1" x14ac:dyDescent="0.2">
      <c r="A12" s="356" t="s">
        <v>604</v>
      </c>
      <c r="B12" s="379">
        <f>SUM(B13:B14)</f>
        <v>2000</v>
      </c>
      <c r="C12" s="875">
        <f>SUM(C13:C14)</f>
        <v>0</v>
      </c>
      <c r="D12" s="875"/>
      <c r="E12" s="380">
        <f>+B12-C12</f>
        <v>2000</v>
      </c>
    </row>
    <row r="13" spans="1:5" ht="11.25" customHeight="1" x14ac:dyDescent="0.2">
      <c r="A13" s="376" t="s">
        <v>605</v>
      </c>
      <c r="B13" s="381">
        <v>2000</v>
      </c>
      <c r="C13" s="876"/>
      <c r="D13" s="876"/>
      <c r="E13" s="382">
        <f>+B13-C13</f>
        <v>2000</v>
      </c>
    </row>
    <row r="14" spans="1:5" ht="11.25" customHeight="1" x14ac:dyDescent="0.2">
      <c r="A14" s="383" t="s">
        <v>606</v>
      </c>
      <c r="B14" s="384"/>
      <c r="C14" s="877"/>
      <c r="D14" s="877"/>
      <c r="E14" s="385">
        <f>+B14-C14</f>
        <v>0</v>
      </c>
    </row>
    <row r="15" spans="1:5" s="376" customFormat="1" ht="11.25" customHeight="1" x14ac:dyDescent="0.2">
      <c r="A15" s="386"/>
      <c r="B15" s="387"/>
      <c r="C15" s="387"/>
      <c r="D15" s="387"/>
      <c r="E15" s="387"/>
    </row>
    <row r="16" spans="1:5" ht="11.25" customHeight="1" x14ac:dyDescent="0.2">
      <c r="A16" s="878" t="s">
        <v>109</v>
      </c>
      <c r="B16" s="879" t="s">
        <v>565</v>
      </c>
      <c r="C16" s="880" t="s">
        <v>566</v>
      </c>
      <c r="D16" s="880"/>
      <c r="E16" s="881" t="s">
        <v>607</v>
      </c>
    </row>
    <row r="17" spans="1:5" ht="11.25" customHeight="1" x14ac:dyDescent="0.2">
      <c r="A17" s="878"/>
      <c r="B17" s="879"/>
      <c r="C17" s="882" t="s">
        <v>30</v>
      </c>
      <c r="D17" s="882"/>
      <c r="E17" s="881"/>
    </row>
    <row r="18" spans="1:5" ht="11.25" customHeight="1" x14ac:dyDescent="0.2">
      <c r="A18" s="878"/>
      <c r="B18" s="879"/>
      <c r="C18" s="883" t="s">
        <v>568</v>
      </c>
      <c r="D18" s="391" t="s">
        <v>608</v>
      </c>
      <c r="E18" s="881"/>
    </row>
    <row r="19" spans="1:5" ht="11.25" customHeight="1" x14ac:dyDescent="0.2">
      <c r="A19" s="878"/>
      <c r="B19" s="879"/>
      <c r="C19" s="883"/>
      <c r="D19" s="392" t="s">
        <v>609</v>
      </c>
      <c r="E19" s="881"/>
    </row>
    <row r="20" spans="1:5" ht="11.25" customHeight="1" x14ac:dyDescent="0.2">
      <c r="A20" s="878"/>
      <c r="B20" s="390" t="s">
        <v>111</v>
      </c>
      <c r="C20" s="390" t="s">
        <v>112</v>
      </c>
      <c r="D20" s="390" t="s">
        <v>570</v>
      </c>
      <c r="E20" s="378" t="s">
        <v>610</v>
      </c>
    </row>
    <row r="21" spans="1:5" ht="11.25" customHeight="1" x14ac:dyDescent="0.2">
      <c r="A21" s="393" t="s">
        <v>611</v>
      </c>
      <c r="B21" s="380">
        <f>+B22+B26</f>
        <v>0</v>
      </c>
      <c r="C21" s="380">
        <f>+C22+C26</f>
        <v>0</v>
      </c>
      <c r="D21" s="380">
        <f>+D22+D26</f>
        <v>0</v>
      </c>
      <c r="E21" s="380">
        <f t="shared" ref="E21:E28" si="0">+B21-(C21+D21)</f>
        <v>0</v>
      </c>
    </row>
    <row r="22" spans="1:5" ht="11.25" customHeight="1" x14ac:dyDescent="0.2">
      <c r="A22" s="394" t="s">
        <v>288</v>
      </c>
      <c r="B22" s="380">
        <f>SUM(B23:B25)</f>
        <v>0</v>
      </c>
      <c r="C22" s="380">
        <f>SUM(C23:C25)</f>
        <v>0</v>
      </c>
      <c r="D22" s="380">
        <f>SUM(D23:D25)</f>
        <v>0</v>
      </c>
      <c r="E22" s="380">
        <f t="shared" si="0"/>
        <v>0</v>
      </c>
    </row>
    <row r="23" spans="1:5" ht="11.25" customHeight="1" x14ac:dyDescent="0.2">
      <c r="A23" s="394" t="s">
        <v>612</v>
      </c>
      <c r="B23" s="395"/>
      <c r="C23" s="395"/>
      <c r="D23" s="395"/>
      <c r="E23" s="380">
        <f t="shared" si="0"/>
        <v>0</v>
      </c>
    </row>
    <row r="24" spans="1:5" ht="11.25" customHeight="1" x14ac:dyDescent="0.2">
      <c r="A24" s="394" t="s">
        <v>613</v>
      </c>
      <c r="B24" s="395"/>
      <c r="C24" s="395"/>
      <c r="D24" s="395"/>
      <c r="E24" s="380">
        <f t="shared" si="0"/>
        <v>0</v>
      </c>
    </row>
    <row r="25" spans="1:5" ht="11.25" customHeight="1" x14ac:dyDescent="0.2">
      <c r="A25" s="394" t="s">
        <v>614</v>
      </c>
      <c r="B25" s="395"/>
      <c r="C25" s="395"/>
      <c r="D25" s="395"/>
      <c r="E25" s="380">
        <f t="shared" si="0"/>
        <v>0</v>
      </c>
    </row>
    <row r="26" spans="1:5" ht="11.25" customHeight="1" x14ac:dyDescent="0.2">
      <c r="A26" s="394" t="s">
        <v>615</v>
      </c>
      <c r="B26" s="380">
        <f>SUM(B27:B28)</f>
        <v>0</v>
      </c>
      <c r="C26" s="380">
        <f>SUM(C27:C28)</f>
        <v>0</v>
      </c>
      <c r="D26" s="380">
        <f>SUM(D27:D28)</f>
        <v>0</v>
      </c>
      <c r="E26" s="380">
        <f t="shared" si="0"/>
        <v>0</v>
      </c>
    </row>
    <row r="27" spans="1:5" ht="11.25" customHeight="1" x14ac:dyDescent="0.2">
      <c r="A27" s="394" t="s">
        <v>616</v>
      </c>
      <c r="B27" s="395"/>
      <c r="C27" s="395"/>
      <c r="D27" s="395"/>
      <c r="E27" s="380">
        <f t="shared" si="0"/>
        <v>0</v>
      </c>
    </row>
    <row r="28" spans="1:5" ht="11.25" customHeight="1" x14ac:dyDescent="0.2">
      <c r="A28" s="394" t="s">
        <v>617</v>
      </c>
      <c r="B28" s="395"/>
      <c r="C28" s="395"/>
      <c r="D28" s="395"/>
      <c r="E28" s="380">
        <f t="shared" si="0"/>
        <v>0</v>
      </c>
    </row>
    <row r="29" spans="1:5" ht="11.25" customHeight="1" x14ac:dyDescent="0.2">
      <c r="A29" s="396"/>
      <c r="B29" s="397"/>
      <c r="C29" s="397"/>
      <c r="D29" s="398"/>
      <c r="E29" s="398"/>
    </row>
    <row r="30" spans="1:5" ht="11.25" customHeight="1" x14ac:dyDescent="0.2">
      <c r="A30" s="885" t="s">
        <v>618</v>
      </c>
      <c r="B30" s="389" t="s">
        <v>619</v>
      </c>
      <c r="C30" s="879" t="s">
        <v>186</v>
      </c>
      <c r="D30" s="879"/>
      <c r="E30" s="388" t="s">
        <v>620</v>
      </c>
    </row>
    <row r="31" spans="1:5" ht="11.25" customHeight="1" x14ac:dyDescent="0.2">
      <c r="A31" s="885"/>
      <c r="B31" s="390" t="s">
        <v>621</v>
      </c>
      <c r="C31" s="886" t="s">
        <v>622</v>
      </c>
      <c r="D31" s="886"/>
      <c r="E31" s="399" t="s">
        <v>623</v>
      </c>
    </row>
    <row r="32" spans="1:5" ht="11.25" customHeight="1" x14ac:dyDescent="0.2">
      <c r="A32" s="400" t="s">
        <v>624</v>
      </c>
      <c r="B32" s="401"/>
      <c r="C32" s="887">
        <f>+C12-(C21+D21)</f>
        <v>0</v>
      </c>
      <c r="D32" s="887"/>
      <c r="E32" s="402">
        <f>+C32+B32</f>
        <v>0</v>
      </c>
    </row>
    <row r="33" spans="1:5" ht="11.25" customHeight="1" x14ac:dyDescent="0.2">
      <c r="A33" s="866" t="s">
        <v>138</v>
      </c>
      <c r="B33" s="866"/>
      <c r="C33" s="866"/>
      <c r="D33" s="866"/>
      <c r="E33" s="866"/>
    </row>
    <row r="34" spans="1:5" ht="11.25" customHeight="1" x14ac:dyDescent="0.2">
      <c r="A34" s="888" t="s">
        <v>625</v>
      </c>
      <c r="B34" s="888"/>
      <c r="C34" s="888"/>
      <c r="D34" s="888"/>
      <c r="E34" s="888"/>
    </row>
    <row r="35" spans="1:5" ht="11.25" customHeight="1" x14ac:dyDescent="0.2">
      <c r="A35" s="884" t="s">
        <v>626</v>
      </c>
      <c r="B35" s="884"/>
      <c r="C35" s="884"/>
      <c r="D35" s="884"/>
      <c r="E35" s="884"/>
    </row>
    <row r="36" spans="1:5" ht="11.25" customHeight="1" x14ac:dyDescent="0.2">
      <c r="A36" s="871" t="s">
        <v>627</v>
      </c>
      <c r="B36" s="871"/>
      <c r="C36" s="871"/>
      <c r="D36" s="871"/>
      <c r="E36" s="871"/>
    </row>
    <row r="37" spans="1:5" ht="11.25" customHeight="1" x14ac:dyDescent="0.2">
      <c r="A37" s="871" t="s">
        <v>628</v>
      </c>
      <c r="B37" s="871"/>
      <c r="C37" s="871"/>
      <c r="D37" s="871"/>
      <c r="E37" s="871"/>
    </row>
    <row r="40" spans="1:5" ht="11.25" customHeight="1" x14ac:dyDescent="0.2">
      <c r="C40" s="356" t="s">
        <v>514</v>
      </c>
    </row>
  </sheetData>
  <sheetProtection password="DA51" sheet="1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indexed="44"/>
  </sheetPr>
  <dimension ref="A1:N146"/>
  <sheetViews>
    <sheetView zoomScaleNormal="100" zoomScaleSheetLayoutView="100" workbookViewId="0">
      <selection activeCell="A8" sqref="A8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2.140625" style="1" bestFit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889"/>
      <c r="B1" s="889"/>
      <c r="C1" s="889"/>
      <c r="D1" s="889"/>
      <c r="E1" s="889"/>
      <c r="F1" s="889"/>
      <c r="G1" s="889"/>
    </row>
    <row r="2" spans="1:7" ht="6.95" customHeight="1" x14ac:dyDescent="0.2">
      <c r="A2" s="404"/>
      <c r="B2" s="404"/>
      <c r="C2" s="404"/>
      <c r="D2" s="404"/>
      <c r="E2" s="404"/>
      <c r="F2" s="405"/>
      <c r="G2" s="405"/>
    </row>
    <row r="3" spans="1:7" x14ac:dyDescent="0.2">
      <c r="A3" s="890" t="s">
        <v>916</v>
      </c>
      <c r="B3" s="890"/>
      <c r="C3" s="890"/>
      <c r="D3" s="890"/>
      <c r="E3" s="890"/>
      <c r="F3" s="890"/>
      <c r="G3" s="890"/>
    </row>
    <row r="4" spans="1:7" x14ac:dyDescent="0.2">
      <c r="A4" s="891" t="s">
        <v>926</v>
      </c>
      <c r="B4" s="891"/>
      <c r="C4" s="891"/>
      <c r="D4" s="891"/>
      <c r="E4" s="891"/>
      <c r="F4" s="891"/>
      <c r="G4" s="891"/>
    </row>
    <row r="5" spans="1:7" x14ac:dyDescent="0.2">
      <c r="A5" s="892" t="s">
        <v>629</v>
      </c>
      <c r="B5" s="892"/>
      <c r="C5" s="892"/>
      <c r="D5" s="892"/>
      <c r="E5" s="892"/>
      <c r="F5" s="892"/>
      <c r="G5" s="892"/>
    </row>
    <row r="6" spans="1:7" x14ac:dyDescent="0.2">
      <c r="A6" s="891" t="s">
        <v>20</v>
      </c>
      <c r="B6" s="891"/>
      <c r="C6" s="891"/>
      <c r="D6" s="891"/>
      <c r="E6" s="891"/>
      <c r="F6" s="891"/>
      <c r="G6" s="891"/>
    </row>
    <row r="7" spans="1:7" x14ac:dyDescent="0.2">
      <c r="A7" s="890" t="s">
        <v>944</v>
      </c>
      <c r="B7" s="890"/>
      <c r="C7" s="890"/>
      <c r="D7" s="890"/>
      <c r="E7" s="890"/>
      <c r="F7" s="890"/>
      <c r="G7" s="890"/>
    </row>
    <row r="8" spans="1:7" ht="6.95" customHeight="1" x14ac:dyDescent="0.2">
      <c r="A8" s="404"/>
      <c r="B8" s="404"/>
      <c r="C8" s="404"/>
      <c r="D8" s="404"/>
      <c r="E8" s="404"/>
      <c r="F8" s="405"/>
      <c r="G8" s="405"/>
    </row>
    <row r="9" spans="1:7" x14ac:dyDescent="0.2">
      <c r="A9" s="404" t="s">
        <v>630</v>
      </c>
      <c r="B9" s="407"/>
      <c r="C9" s="407"/>
      <c r="D9" s="407"/>
      <c r="E9" s="405"/>
      <c r="F9" s="405"/>
      <c r="G9" s="408">
        <v>1</v>
      </c>
    </row>
    <row r="10" spans="1:7" x14ac:dyDescent="0.2">
      <c r="A10" s="409"/>
      <c r="B10" s="410" t="s">
        <v>22</v>
      </c>
      <c r="C10" s="410" t="s">
        <v>22</v>
      </c>
      <c r="D10" s="893" t="s">
        <v>23</v>
      </c>
      <c r="E10" s="893"/>
      <c r="F10" s="893"/>
      <c r="G10" s="893"/>
    </row>
    <row r="11" spans="1:7" x14ac:dyDescent="0.2">
      <c r="A11" s="411" t="s">
        <v>631</v>
      </c>
      <c r="B11" s="412" t="s">
        <v>26</v>
      </c>
      <c r="C11" s="412" t="s">
        <v>27</v>
      </c>
      <c r="D11" s="894" t="s">
        <v>30</v>
      </c>
      <c r="E11" s="894"/>
      <c r="F11" s="895" t="s">
        <v>29</v>
      </c>
      <c r="G11" s="895"/>
    </row>
    <row r="12" spans="1:7" x14ac:dyDescent="0.2">
      <c r="A12" s="413"/>
      <c r="B12" s="414"/>
      <c r="C12" s="415" t="s">
        <v>31</v>
      </c>
      <c r="D12" s="896" t="s">
        <v>32</v>
      </c>
      <c r="E12" s="896"/>
      <c r="F12" s="897" t="s">
        <v>632</v>
      </c>
      <c r="G12" s="897"/>
    </row>
    <row r="13" spans="1:7" x14ac:dyDescent="0.2">
      <c r="A13" s="417" t="s">
        <v>633</v>
      </c>
      <c r="B13" s="682">
        <f>B14+B15+B16+B17+B18+B20</f>
        <v>566000</v>
      </c>
      <c r="C13" s="682">
        <f>C14+C15+C16+C17+C18+C20</f>
        <v>566000</v>
      </c>
      <c r="D13" s="898">
        <f>D16+D17+D15</f>
        <v>43927.79</v>
      </c>
      <c r="E13" s="898"/>
      <c r="F13" s="899">
        <f t="shared" ref="F13:F31" si="0">IF(C13="",0,IF(C13=0,0,D13/C13))</f>
        <v>7.7610936395759722E-2</v>
      </c>
      <c r="G13" s="899"/>
    </row>
    <row r="14" spans="1:7" x14ac:dyDescent="0.2">
      <c r="A14" s="421" t="s">
        <v>634</v>
      </c>
      <c r="B14" s="422">
        <v>5000</v>
      </c>
      <c r="C14" s="422">
        <f t="shared" ref="C14:C20" si="1">B14</f>
        <v>5000</v>
      </c>
      <c r="D14" s="900">
        <v>0</v>
      </c>
      <c r="E14" s="900"/>
      <c r="F14" s="899">
        <f t="shared" si="0"/>
        <v>0</v>
      </c>
      <c r="G14" s="899"/>
    </row>
    <row r="15" spans="1:7" x14ac:dyDescent="0.2">
      <c r="A15" s="421" t="s">
        <v>635</v>
      </c>
      <c r="B15" s="422">
        <v>26000</v>
      </c>
      <c r="C15" s="422">
        <f t="shared" si="1"/>
        <v>26000</v>
      </c>
      <c r="D15" s="900">
        <v>3262.67</v>
      </c>
      <c r="E15" s="900"/>
      <c r="F15" s="899">
        <f t="shared" si="0"/>
        <v>0.1254873076923077</v>
      </c>
      <c r="G15" s="899"/>
    </row>
    <row r="16" spans="1:7" x14ac:dyDescent="0.2">
      <c r="A16" s="421" t="s">
        <v>636</v>
      </c>
      <c r="B16" s="422">
        <v>230000</v>
      </c>
      <c r="C16" s="422">
        <f t="shared" si="1"/>
        <v>230000</v>
      </c>
      <c r="D16" s="900">
        <v>15580.65</v>
      </c>
      <c r="E16" s="900"/>
      <c r="F16" s="899">
        <f t="shared" si="0"/>
        <v>6.774195652173913E-2</v>
      </c>
      <c r="G16" s="899"/>
    </row>
    <row r="17" spans="1:7" x14ac:dyDescent="0.2">
      <c r="A17" s="421" t="s">
        <v>637</v>
      </c>
      <c r="B17" s="422">
        <v>295000</v>
      </c>
      <c r="C17" s="422">
        <f t="shared" si="1"/>
        <v>295000</v>
      </c>
      <c r="D17" s="900">
        <v>25084.47</v>
      </c>
      <c r="E17" s="900"/>
      <c r="F17" s="899">
        <f t="shared" si="0"/>
        <v>8.5032101694915263E-2</v>
      </c>
      <c r="G17" s="899"/>
    </row>
    <row r="18" spans="1:7" x14ac:dyDescent="0.2">
      <c r="A18" s="421" t="s">
        <v>638</v>
      </c>
      <c r="B18" s="422">
        <v>0</v>
      </c>
      <c r="C18" s="422">
        <f t="shared" si="1"/>
        <v>0</v>
      </c>
      <c r="D18" s="900"/>
      <c r="E18" s="900"/>
      <c r="F18" s="899">
        <f t="shared" si="0"/>
        <v>0</v>
      </c>
      <c r="G18" s="899"/>
    </row>
    <row r="19" spans="1:7" x14ac:dyDescent="0.2">
      <c r="A19" s="421" t="s">
        <v>639</v>
      </c>
      <c r="B19" s="422">
        <v>0</v>
      </c>
      <c r="C19" s="422">
        <f t="shared" si="1"/>
        <v>0</v>
      </c>
      <c r="D19" s="900"/>
      <c r="E19" s="900"/>
      <c r="F19" s="899">
        <f t="shared" si="0"/>
        <v>0</v>
      </c>
      <c r="G19" s="899"/>
    </row>
    <row r="20" spans="1:7" x14ac:dyDescent="0.2">
      <c r="A20" s="421" t="s">
        <v>640</v>
      </c>
      <c r="B20" s="422">
        <v>10000</v>
      </c>
      <c r="C20" s="422">
        <f t="shared" si="1"/>
        <v>10000</v>
      </c>
      <c r="D20" s="900"/>
      <c r="E20" s="900"/>
      <c r="F20" s="899">
        <f t="shared" si="0"/>
        <v>0</v>
      </c>
      <c r="G20" s="899"/>
    </row>
    <row r="21" spans="1:7" x14ac:dyDescent="0.2">
      <c r="A21" s="421" t="s">
        <v>641</v>
      </c>
      <c r="B21" s="422">
        <v>0</v>
      </c>
      <c r="C21" s="422">
        <v>0</v>
      </c>
      <c r="D21" s="900"/>
      <c r="E21" s="900"/>
      <c r="F21" s="899">
        <f t="shared" si="0"/>
        <v>0</v>
      </c>
      <c r="G21" s="899"/>
    </row>
    <row r="22" spans="1:7" x14ac:dyDescent="0.2">
      <c r="A22" s="421" t="s">
        <v>642</v>
      </c>
      <c r="B22" s="682">
        <f>B23+B24+B25+B26+B27+B29</f>
        <v>12245000</v>
      </c>
      <c r="C22" s="682">
        <f>C23+C24+C25+C26+C27+C29</f>
        <v>12245000</v>
      </c>
      <c r="D22" s="898">
        <f>D23+D24+D25+D26+D29+D27</f>
        <v>2295293.1799999997</v>
      </c>
      <c r="E22" s="898"/>
      <c r="F22" s="899">
        <f t="shared" si="0"/>
        <v>0.1874473809718252</v>
      </c>
      <c r="G22" s="899"/>
    </row>
    <row r="23" spans="1:7" x14ac:dyDescent="0.2">
      <c r="A23" s="421" t="s">
        <v>643</v>
      </c>
      <c r="B23" s="423">
        <v>10742000</v>
      </c>
      <c r="C23" s="423">
        <f>B23</f>
        <v>10742000</v>
      </c>
      <c r="D23" s="900">
        <v>2056472.42</v>
      </c>
      <c r="E23" s="900"/>
      <c r="F23" s="899">
        <f t="shared" si="0"/>
        <v>0.19144222863526345</v>
      </c>
      <c r="G23" s="899"/>
    </row>
    <row r="24" spans="1:7" x14ac:dyDescent="0.2">
      <c r="A24" s="421" t="s">
        <v>644</v>
      </c>
      <c r="B24" s="423">
        <v>6000</v>
      </c>
      <c r="C24" s="423">
        <f t="shared" ref="C24:C29" si="2">B24</f>
        <v>6000</v>
      </c>
      <c r="D24" s="900">
        <v>369.52</v>
      </c>
      <c r="E24" s="900"/>
      <c r="F24" s="899">
        <f t="shared" si="0"/>
        <v>6.1586666666666665E-2</v>
      </c>
      <c r="G24" s="899"/>
    </row>
    <row r="25" spans="1:7" x14ac:dyDescent="0.2">
      <c r="A25" s="421" t="s">
        <v>645</v>
      </c>
      <c r="B25" s="423">
        <v>130000</v>
      </c>
      <c r="C25" s="423">
        <f t="shared" si="2"/>
        <v>130000</v>
      </c>
      <c r="D25" s="900">
        <v>21863.73</v>
      </c>
      <c r="E25" s="900"/>
      <c r="F25" s="899">
        <f t="shared" si="0"/>
        <v>0.16818253846153847</v>
      </c>
      <c r="G25" s="899"/>
    </row>
    <row r="26" spans="1:7" x14ac:dyDescent="0.2">
      <c r="A26" s="421" t="s">
        <v>646</v>
      </c>
      <c r="B26" s="423">
        <v>1340000</v>
      </c>
      <c r="C26" s="423">
        <f t="shared" si="2"/>
        <v>1340000</v>
      </c>
      <c r="D26" s="900">
        <v>216587.51</v>
      </c>
      <c r="E26" s="900"/>
      <c r="F26" s="899">
        <f t="shared" si="0"/>
        <v>0.16163247014925375</v>
      </c>
      <c r="G26" s="899"/>
    </row>
    <row r="27" spans="1:7" x14ac:dyDescent="0.2">
      <c r="A27" s="421" t="s">
        <v>647</v>
      </c>
      <c r="B27" s="423">
        <v>15000</v>
      </c>
      <c r="C27" s="423">
        <f t="shared" si="2"/>
        <v>15000</v>
      </c>
      <c r="D27" s="900">
        <v>0</v>
      </c>
      <c r="E27" s="900"/>
      <c r="F27" s="899">
        <f t="shared" si="0"/>
        <v>0</v>
      </c>
      <c r="G27" s="899"/>
    </row>
    <row r="28" spans="1:7" x14ac:dyDescent="0.2">
      <c r="A28" s="421" t="s">
        <v>648</v>
      </c>
      <c r="B28" s="418"/>
      <c r="C28" s="423">
        <f t="shared" si="2"/>
        <v>0</v>
      </c>
      <c r="D28" s="901"/>
      <c r="E28" s="901"/>
      <c r="F28" s="899">
        <f t="shared" si="0"/>
        <v>0</v>
      </c>
      <c r="G28" s="899"/>
    </row>
    <row r="29" spans="1:7" x14ac:dyDescent="0.2">
      <c r="A29" s="421" t="s">
        <v>649</v>
      </c>
      <c r="B29" s="423">
        <v>12000</v>
      </c>
      <c r="C29" s="423">
        <f t="shared" si="2"/>
        <v>12000</v>
      </c>
      <c r="D29" s="900">
        <v>0</v>
      </c>
      <c r="E29" s="900"/>
      <c r="F29" s="899">
        <f t="shared" si="0"/>
        <v>0</v>
      </c>
      <c r="G29" s="899"/>
    </row>
    <row r="30" spans="1:7" x14ac:dyDescent="0.2">
      <c r="A30" s="421" t="s">
        <v>650</v>
      </c>
      <c r="B30" s="423"/>
      <c r="C30" s="423"/>
      <c r="D30" s="900"/>
      <c r="E30" s="900"/>
      <c r="F30" s="899">
        <f t="shared" si="0"/>
        <v>0</v>
      </c>
      <c r="G30" s="899"/>
    </row>
    <row r="31" spans="1:7" ht="21" x14ac:dyDescent="0.2">
      <c r="A31" s="424" t="s">
        <v>651</v>
      </c>
      <c r="B31" s="425">
        <f>+B22+B13</f>
        <v>12811000</v>
      </c>
      <c r="C31" s="425">
        <f>+C22+C13</f>
        <v>12811000</v>
      </c>
      <c r="D31" s="902">
        <f>+D22+D13</f>
        <v>2339220.9699999997</v>
      </c>
      <c r="E31" s="902"/>
      <c r="F31" s="903">
        <f t="shared" si="0"/>
        <v>0.18259472094293963</v>
      </c>
      <c r="G31" s="903"/>
    </row>
    <row r="32" spans="1:7" ht="6.95" customHeight="1" x14ac:dyDescent="0.2">
      <c r="A32" s="428"/>
      <c r="B32" s="429"/>
      <c r="C32" s="428"/>
      <c r="D32" s="428"/>
      <c r="E32" s="428"/>
      <c r="F32" s="428"/>
      <c r="G32" s="428"/>
    </row>
    <row r="33" spans="1:7" x14ac:dyDescent="0.2">
      <c r="A33" s="904" t="s">
        <v>652</v>
      </c>
      <c r="B33" s="410" t="s">
        <v>22</v>
      </c>
      <c r="C33" s="410" t="s">
        <v>22</v>
      </c>
      <c r="D33" s="893" t="s">
        <v>23</v>
      </c>
      <c r="E33" s="893"/>
      <c r="F33" s="893"/>
      <c r="G33" s="893"/>
    </row>
    <row r="34" spans="1:7" x14ac:dyDescent="0.2">
      <c r="A34" s="904"/>
      <c r="B34" s="412" t="s">
        <v>26</v>
      </c>
      <c r="C34" s="412" t="s">
        <v>27</v>
      </c>
      <c r="D34" s="894" t="s">
        <v>30</v>
      </c>
      <c r="E34" s="894"/>
      <c r="F34" s="895" t="s">
        <v>29</v>
      </c>
      <c r="G34" s="895"/>
    </row>
    <row r="35" spans="1:7" x14ac:dyDescent="0.2">
      <c r="A35" s="904"/>
      <c r="B35" s="414"/>
      <c r="C35" s="415" t="s">
        <v>34</v>
      </c>
      <c r="D35" s="896" t="s">
        <v>111</v>
      </c>
      <c r="E35" s="896"/>
      <c r="F35" s="897" t="s">
        <v>653</v>
      </c>
      <c r="G35" s="897"/>
    </row>
    <row r="36" spans="1:7" x14ac:dyDescent="0.2">
      <c r="A36" s="430" t="s">
        <v>654</v>
      </c>
      <c r="B36" s="683">
        <f>SUM(B37:B40)</f>
        <v>6560000</v>
      </c>
      <c r="C36" s="683">
        <f>SUM(C37:C40)</f>
        <v>6560000</v>
      </c>
      <c r="D36" s="901">
        <f>SUM(D37:D40)</f>
        <v>431577.20999999996</v>
      </c>
      <c r="E36" s="901"/>
      <c r="F36" s="899">
        <f t="shared" ref="F36:F44" si="3">IF(C36="",0,IF(C36=0,0,D36/C36))</f>
        <v>6.5789208841463415E-2</v>
      </c>
      <c r="G36" s="899"/>
    </row>
    <row r="37" spans="1:7" x14ac:dyDescent="0.2">
      <c r="A37" s="430" t="s">
        <v>655</v>
      </c>
      <c r="B37" s="432">
        <v>6480000</v>
      </c>
      <c r="C37" s="432">
        <f>B37</f>
        <v>6480000</v>
      </c>
      <c r="D37" s="905">
        <v>416819.36</v>
      </c>
      <c r="E37" s="905"/>
      <c r="F37" s="899">
        <f t="shared" si="3"/>
        <v>6.4323975308641979E-2</v>
      </c>
      <c r="G37" s="899"/>
    </row>
    <row r="38" spans="1:7" x14ac:dyDescent="0.2">
      <c r="A38" s="430" t="s">
        <v>656</v>
      </c>
      <c r="B38" s="432">
        <v>80000</v>
      </c>
      <c r="C38" s="432">
        <f>B38</f>
        <v>80000</v>
      </c>
      <c r="D38" s="905">
        <v>14757.85</v>
      </c>
      <c r="E38" s="905"/>
      <c r="F38" s="899">
        <f t="shared" si="3"/>
        <v>0.18447312500000002</v>
      </c>
      <c r="G38" s="899"/>
    </row>
    <row r="39" spans="1:7" x14ac:dyDescent="0.2">
      <c r="A39" s="430" t="s">
        <v>657</v>
      </c>
      <c r="B39" s="431"/>
      <c r="C39" s="432"/>
      <c r="D39" s="905"/>
      <c r="E39" s="905"/>
      <c r="F39" s="899">
        <f t="shared" si="3"/>
        <v>0</v>
      </c>
      <c r="G39" s="899"/>
    </row>
    <row r="40" spans="1:7" x14ac:dyDescent="0.2">
      <c r="A40" s="430" t="s">
        <v>658</v>
      </c>
      <c r="B40" s="431"/>
      <c r="C40" s="432"/>
      <c r="D40" s="905"/>
      <c r="E40" s="905"/>
      <c r="F40" s="899">
        <f t="shared" si="3"/>
        <v>0</v>
      </c>
      <c r="G40" s="899"/>
    </row>
    <row r="41" spans="1:7" x14ac:dyDescent="0.2">
      <c r="A41" s="430" t="s">
        <v>659</v>
      </c>
      <c r="B41" s="431"/>
      <c r="C41" s="432"/>
      <c r="D41" s="905"/>
      <c r="E41" s="905"/>
      <c r="F41" s="899">
        <f t="shared" si="3"/>
        <v>0</v>
      </c>
      <c r="G41" s="899"/>
    </row>
    <row r="42" spans="1:7" x14ac:dyDescent="0.2">
      <c r="A42" s="433" t="s">
        <v>660</v>
      </c>
      <c r="B42" s="431"/>
      <c r="C42" s="432"/>
      <c r="D42" s="905"/>
      <c r="E42" s="905"/>
      <c r="F42" s="899">
        <f t="shared" si="3"/>
        <v>0</v>
      </c>
      <c r="G42" s="899"/>
    </row>
    <row r="43" spans="1:7" x14ac:dyDescent="0.2">
      <c r="A43" s="434" t="s">
        <v>661</v>
      </c>
      <c r="B43" s="435"/>
      <c r="C43" s="436"/>
      <c r="D43" s="905"/>
      <c r="E43" s="905"/>
      <c r="F43" s="899">
        <f t="shared" si="3"/>
        <v>0</v>
      </c>
      <c r="G43" s="899"/>
    </row>
    <row r="44" spans="1:7" x14ac:dyDescent="0.2">
      <c r="A44" s="437" t="s">
        <v>662</v>
      </c>
      <c r="B44" s="426">
        <f>+B43+B42+B41+B36</f>
        <v>6560000</v>
      </c>
      <c r="C44" s="426">
        <f>+C43+C42+C41+C36</f>
        <v>6560000</v>
      </c>
      <c r="D44" s="902">
        <f>+D43+D42+D41+D36</f>
        <v>431577.20999999996</v>
      </c>
      <c r="E44" s="902"/>
      <c r="F44" s="906">
        <f t="shared" si="3"/>
        <v>6.5789208841463415E-2</v>
      </c>
      <c r="G44" s="906"/>
    </row>
    <row r="45" spans="1:7" ht="6.95" customHeight="1" x14ac:dyDescent="0.2">
      <c r="A45" s="429"/>
      <c r="B45" s="437"/>
      <c r="C45" s="437"/>
      <c r="D45" s="437"/>
      <c r="E45" s="437"/>
      <c r="F45" s="438"/>
      <c r="G45" s="438"/>
    </row>
    <row r="46" spans="1:7" x14ac:dyDescent="0.2">
      <c r="A46" s="907" t="s">
        <v>663</v>
      </c>
      <c r="B46" s="410" t="s">
        <v>105</v>
      </c>
      <c r="C46" s="410" t="s">
        <v>105</v>
      </c>
      <c r="D46" s="893" t="s">
        <v>107</v>
      </c>
      <c r="E46" s="893"/>
      <c r="F46" s="893" t="s">
        <v>108</v>
      </c>
      <c r="G46" s="893"/>
    </row>
    <row r="47" spans="1:7" x14ac:dyDescent="0.2">
      <c r="A47" s="907"/>
      <c r="B47" s="412" t="s">
        <v>26</v>
      </c>
      <c r="C47" s="412" t="s">
        <v>27</v>
      </c>
      <c r="D47" s="410" t="s">
        <v>30</v>
      </c>
      <c r="E47" s="439" t="s">
        <v>29</v>
      </c>
      <c r="F47" s="410" t="s">
        <v>30</v>
      </c>
      <c r="G47" s="439" t="s">
        <v>29</v>
      </c>
    </row>
    <row r="48" spans="1:7" x14ac:dyDescent="0.2">
      <c r="A48" s="440" t="s">
        <v>664</v>
      </c>
      <c r="B48" s="414"/>
      <c r="C48" s="415" t="s">
        <v>112</v>
      </c>
      <c r="D48" s="416" t="s">
        <v>570</v>
      </c>
      <c r="E48" s="441" t="s">
        <v>665</v>
      </c>
      <c r="F48" s="416" t="s">
        <v>114</v>
      </c>
      <c r="G48" s="441" t="s">
        <v>666</v>
      </c>
    </row>
    <row r="49" spans="1:7" x14ac:dyDescent="0.2">
      <c r="A49" s="442" t="s">
        <v>667</v>
      </c>
      <c r="B49" s="684">
        <f>SUM(B50:B52)</f>
        <v>6696473.7999999998</v>
      </c>
      <c r="C49" s="684">
        <f>SUM(C50:C52)</f>
        <v>6696473.7999999998</v>
      </c>
      <c r="D49" s="684">
        <f>SUM(D50:D52)</f>
        <v>905501.14</v>
      </c>
      <c r="E49" s="685">
        <f t="shared" ref="E49:E57" si="4">IF($C49="",0,IF($C49=0,0,D49/$C49))</f>
        <v>0.1352205902754372</v>
      </c>
      <c r="F49" s="684">
        <f>SUM(F50:F52)</f>
        <v>884636.39</v>
      </c>
      <c r="G49" s="444">
        <f t="shared" ref="G49:G57" si="5">IF($C49="",0,IF($C49=0,0,F49/$C49))</f>
        <v>0.13210480865317506</v>
      </c>
    </row>
    <row r="50" spans="1:7" x14ac:dyDescent="0.2">
      <c r="A50" s="428" t="s">
        <v>349</v>
      </c>
      <c r="B50" s="445">
        <v>4669115</v>
      </c>
      <c r="C50" s="445">
        <f>B50</f>
        <v>4669115</v>
      </c>
      <c r="D50" s="445">
        <v>509206</v>
      </c>
      <c r="E50" s="444">
        <f t="shared" si="4"/>
        <v>0.10905835474174443</v>
      </c>
      <c r="F50" s="445">
        <f>D50</f>
        <v>509206</v>
      </c>
      <c r="G50" s="444">
        <f t="shared" si="5"/>
        <v>0.10905835474174443</v>
      </c>
    </row>
    <row r="51" spans="1:7" x14ac:dyDescent="0.2">
      <c r="A51" s="428" t="s">
        <v>668</v>
      </c>
      <c r="B51" s="445"/>
      <c r="C51" s="445"/>
      <c r="D51" s="445"/>
      <c r="E51" s="444">
        <f t="shared" si="4"/>
        <v>0</v>
      </c>
      <c r="F51" s="445"/>
      <c r="G51" s="444">
        <f t="shared" si="5"/>
        <v>0</v>
      </c>
    </row>
    <row r="52" spans="1:7" x14ac:dyDescent="0.2">
      <c r="A52" s="428" t="s">
        <v>351</v>
      </c>
      <c r="B52" s="445">
        <v>2027358.8</v>
      </c>
      <c r="C52" s="445">
        <f>B52</f>
        <v>2027358.8</v>
      </c>
      <c r="D52" s="445">
        <v>396295.14</v>
      </c>
      <c r="E52" s="444">
        <f t="shared" si="4"/>
        <v>0.19547360832231572</v>
      </c>
      <c r="F52" s="445">
        <v>375430.39</v>
      </c>
      <c r="G52" s="444">
        <f t="shared" si="5"/>
        <v>0.18518201612857083</v>
      </c>
    </row>
    <row r="53" spans="1:7" x14ac:dyDescent="0.2">
      <c r="A53" s="428" t="s">
        <v>572</v>
      </c>
      <c r="B53" s="683">
        <f>B54</f>
        <v>918822</v>
      </c>
      <c r="C53" s="683">
        <f>C54</f>
        <v>918822</v>
      </c>
      <c r="D53" s="419">
        <f>D54</f>
        <v>13821</v>
      </c>
      <c r="E53" s="444">
        <f t="shared" si="4"/>
        <v>1.50420864977112E-2</v>
      </c>
      <c r="F53" s="419">
        <f>F54</f>
        <v>13821</v>
      </c>
      <c r="G53" s="444">
        <f t="shared" si="5"/>
        <v>1.50420864977112E-2</v>
      </c>
    </row>
    <row r="54" spans="1:7" x14ac:dyDescent="0.2">
      <c r="A54" s="404" t="s">
        <v>669</v>
      </c>
      <c r="B54" s="445">
        <v>918822</v>
      </c>
      <c r="C54" s="445">
        <f>B54</f>
        <v>918822</v>
      </c>
      <c r="D54" s="445">
        <v>13821</v>
      </c>
      <c r="E54" s="444">
        <f t="shared" si="4"/>
        <v>1.50420864977112E-2</v>
      </c>
      <c r="F54" s="445">
        <v>13821</v>
      </c>
      <c r="G54" s="444">
        <f t="shared" si="5"/>
        <v>1.50420864977112E-2</v>
      </c>
    </row>
    <row r="55" spans="1:7" x14ac:dyDescent="0.2">
      <c r="A55" s="404" t="s">
        <v>354</v>
      </c>
      <c r="B55" s="445"/>
      <c r="C55" s="445"/>
      <c r="D55" s="445"/>
      <c r="E55" s="444">
        <f t="shared" si="4"/>
        <v>0</v>
      </c>
      <c r="F55" s="445"/>
      <c r="G55" s="444">
        <f t="shared" si="5"/>
        <v>0</v>
      </c>
    </row>
    <row r="56" spans="1:7" x14ac:dyDescent="0.2">
      <c r="A56" s="404" t="s">
        <v>670</v>
      </c>
      <c r="B56" s="445"/>
      <c r="C56" s="445"/>
      <c r="D56" s="445"/>
      <c r="E56" s="444">
        <f t="shared" si="4"/>
        <v>0</v>
      </c>
      <c r="F56" s="445"/>
      <c r="G56" s="444">
        <f t="shared" si="5"/>
        <v>0</v>
      </c>
    </row>
    <row r="57" spans="1:7" x14ac:dyDescent="0.2">
      <c r="A57" s="446" t="s">
        <v>671</v>
      </c>
      <c r="B57" s="426">
        <f>+B53+B49</f>
        <v>7615295.7999999998</v>
      </c>
      <c r="C57" s="426">
        <f>+C53+C49</f>
        <v>7615295.7999999998</v>
      </c>
      <c r="D57" s="686">
        <f>+D53+D49</f>
        <v>919322.14</v>
      </c>
      <c r="E57" s="687">
        <f t="shared" si="4"/>
        <v>0.12072047680669214</v>
      </c>
      <c r="F57" s="688">
        <f>+F53+F49</f>
        <v>898457.39</v>
      </c>
      <c r="G57" s="448">
        <f t="shared" si="5"/>
        <v>0.11798062919630778</v>
      </c>
    </row>
    <row r="58" spans="1:7" ht="6.95" customHeight="1" x14ac:dyDescent="0.2">
      <c r="A58" s="908"/>
      <c r="B58" s="908"/>
      <c r="C58" s="428"/>
      <c r="D58" s="428"/>
      <c r="E58" s="428"/>
      <c r="F58" s="438"/>
      <c r="G58" s="438"/>
    </row>
    <row r="59" spans="1:7" ht="12.75" customHeight="1" x14ac:dyDescent="0.2">
      <c r="A59" s="909" t="s">
        <v>672</v>
      </c>
      <c r="B59" s="410" t="s">
        <v>105</v>
      </c>
      <c r="C59" s="410" t="s">
        <v>105</v>
      </c>
      <c r="D59" s="893" t="s">
        <v>107</v>
      </c>
      <c r="E59" s="893"/>
      <c r="F59" s="893" t="s">
        <v>108</v>
      </c>
      <c r="G59" s="893"/>
    </row>
    <row r="60" spans="1:7" x14ac:dyDescent="0.2">
      <c r="A60" s="909"/>
      <c r="B60" s="412" t="s">
        <v>26</v>
      </c>
      <c r="C60" s="412" t="s">
        <v>27</v>
      </c>
      <c r="D60" s="410" t="s">
        <v>30</v>
      </c>
      <c r="E60" s="439" t="s">
        <v>29</v>
      </c>
      <c r="F60" s="410" t="s">
        <v>30</v>
      </c>
      <c r="G60" s="439" t="s">
        <v>29</v>
      </c>
    </row>
    <row r="61" spans="1:7" x14ac:dyDescent="0.2">
      <c r="A61" s="909"/>
      <c r="B61" s="450"/>
      <c r="C61" s="450"/>
      <c r="D61" s="416" t="s">
        <v>621</v>
      </c>
      <c r="E61" s="441" t="s">
        <v>673</v>
      </c>
      <c r="F61" s="416" t="s">
        <v>674</v>
      </c>
      <c r="G61" s="441" t="s">
        <v>675</v>
      </c>
    </row>
    <row r="62" spans="1:7" x14ac:dyDescent="0.2">
      <c r="A62" s="451" t="s">
        <v>676</v>
      </c>
      <c r="B62" s="452"/>
      <c r="C62" s="452"/>
      <c r="D62" s="452"/>
      <c r="E62" s="444">
        <f t="shared" ref="E62:E72" si="6">IF(D$57="",0,IF(D$57=0,0,D62/D$57))</f>
        <v>0</v>
      </c>
      <c r="F62" s="452"/>
      <c r="G62" s="444">
        <f t="shared" ref="G62:G72" si="7">IF(F$57="",0,IF(F$57=0,0,F62/F$57))</f>
        <v>0</v>
      </c>
    </row>
    <row r="63" spans="1:7" x14ac:dyDescent="0.2">
      <c r="A63" s="453" t="s">
        <v>677</v>
      </c>
      <c r="B63" s="445"/>
      <c r="C63" s="445"/>
      <c r="D63" s="445"/>
      <c r="E63" s="444">
        <f t="shared" si="6"/>
        <v>0</v>
      </c>
      <c r="F63" s="445"/>
      <c r="G63" s="444">
        <f t="shared" si="7"/>
        <v>0</v>
      </c>
    </row>
    <row r="64" spans="1:7" x14ac:dyDescent="0.2">
      <c r="A64" s="453" t="s">
        <v>678</v>
      </c>
      <c r="B64" s="419"/>
      <c r="C64" s="419"/>
      <c r="D64" s="419"/>
      <c r="E64" s="444">
        <f t="shared" si="6"/>
        <v>0</v>
      </c>
      <c r="F64" s="419"/>
      <c r="G64" s="444">
        <f t="shared" si="7"/>
        <v>0</v>
      </c>
    </row>
    <row r="65" spans="1:14" x14ac:dyDescent="0.2">
      <c r="A65" s="433" t="s">
        <v>679</v>
      </c>
      <c r="B65" s="445">
        <v>479421.6</v>
      </c>
      <c r="C65" s="445">
        <f>B65</f>
        <v>479421.6</v>
      </c>
      <c r="D65" s="445">
        <f>C65</f>
        <v>479421.6</v>
      </c>
      <c r="E65" s="444">
        <f t="shared" si="6"/>
        <v>0.52149467432602026</v>
      </c>
      <c r="F65" s="445">
        <f>D65</f>
        <v>479421.6</v>
      </c>
      <c r="G65" s="444">
        <f t="shared" si="7"/>
        <v>0.53360527203187669</v>
      </c>
    </row>
    <row r="66" spans="1:14" x14ac:dyDescent="0.2">
      <c r="A66" s="433" t="s">
        <v>680</v>
      </c>
      <c r="B66" s="445"/>
      <c r="C66" s="445"/>
      <c r="D66" s="445"/>
      <c r="E66" s="444">
        <f t="shared" si="6"/>
        <v>0</v>
      </c>
      <c r="F66" s="445"/>
      <c r="G66" s="444">
        <f t="shared" si="7"/>
        <v>0</v>
      </c>
    </row>
    <row r="67" spans="1:14" x14ac:dyDescent="0.2">
      <c r="A67" s="454" t="s">
        <v>681</v>
      </c>
      <c r="B67" s="445"/>
      <c r="C67" s="445"/>
      <c r="D67" s="445"/>
      <c r="E67" s="444">
        <f t="shared" si="6"/>
        <v>0</v>
      </c>
      <c r="F67" s="445"/>
      <c r="G67" s="444">
        <f t="shared" si="7"/>
        <v>0</v>
      </c>
    </row>
    <row r="68" spans="1:14" x14ac:dyDescent="0.2">
      <c r="A68" s="455" t="s">
        <v>682</v>
      </c>
      <c r="B68" s="445"/>
      <c r="C68" s="445"/>
      <c r="D68" s="445"/>
      <c r="E68" s="444">
        <f t="shared" si="6"/>
        <v>0</v>
      </c>
      <c r="F68" s="445"/>
      <c r="G68" s="444">
        <f t="shared" si="7"/>
        <v>0</v>
      </c>
    </row>
    <row r="69" spans="1:14" ht="22.5" x14ac:dyDescent="0.2">
      <c r="A69" s="456" t="s">
        <v>683</v>
      </c>
      <c r="B69" s="445"/>
      <c r="C69" s="445"/>
      <c r="D69" s="445"/>
      <c r="E69" s="444">
        <f t="shared" si="6"/>
        <v>0</v>
      </c>
      <c r="F69" s="445"/>
      <c r="G69" s="444">
        <f t="shared" si="7"/>
        <v>0</v>
      </c>
    </row>
    <row r="70" spans="1:14" x14ac:dyDescent="0.2">
      <c r="A70" s="457" t="s">
        <v>684</v>
      </c>
      <c r="B70" s="445"/>
      <c r="C70" s="445"/>
      <c r="D70" s="445"/>
      <c r="E70" s="444">
        <f t="shared" si="6"/>
        <v>0</v>
      </c>
      <c r="F70" s="445"/>
      <c r="G70" s="444">
        <f t="shared" si="7"/>
        <v>0</v>
      </c>
    </row>
    <row r="71" spans="1:14" ht="24" customHeight="1" x14ac:dyDescent="0.2">
      <c r="A71" s="458" t="s">
        <v>685</v>
      </c>
      <c r="B71" s="445"/>
      <c r="C71" s="445"/>
      <c r="D71" s="445"/>
      <c r="E71" s="444">
        <f t="shared" si="6"/>
        <v>0</v>
      </c>
      <c r="F71" s="445"/>
      <c r="G71" s="444">
        <f t="shared" si="7"/>
        <v>0</v>
      </c>
    </row>
    <row r="72" spans="1:14" ht="16.5" customHeight="1" x14ac:dyDescent="0.2">
      <c r="A72" s="459" t="s">
        <v>686</v>
      </c>
      <c r="B72" s="460">
        <f>+B62+B63+B64+B68+B69+B70+B71+B65</f>
        <v>479421.6</v>
      </c>
      <c r="C72" s="460">
        <f>+C62+C63+C64+C68+C69+C70+C71+C65</f>
        <v>479421.6</v>
      </c>
      <c r="D72" s="460">
        <f>+D62+D63+D64+D68+D69+D70+D71+D65</f>
        <v>479421.6</v>
      </c>
      <c r="E72" s="461">
        <f t="shared" si="6"/>
        <v>0.52149467432602026</v>
      </c>
      <c r="F72" s="460">
        <f>F65</f>
        <v>479421.6</v>
      </c>
      <c r="G72" s="461">
        <f t="shared" si="7"/>
        <v>0.53360527203187669</v>
      </c>
    </row>
    <row r="73" spans="1:14" ht="6.95" customHeight="1" x14ac:dyDescent="0.2">
      <c r="A73" s="462"/>
      <c r="B73" s="462"/>
      <c r="C73" s="462"/>
      <c r="D73" s="462"/>
      <c r="E73" s="462"/>
      <c r="F73" s="463"/>
      <c r="G73" s="464"/>
    </row>
    <row r="74" spans="1:14" ht="22.5" customHeight="1" x14ac:dyDescent="0.2">
      <c r="A74" s="465" t="s">
        <v>687</v>
      </c>
      <c r="B74" s="466">
        <f>+B57-B72</f>
        <v>7135874.2000000002</v>
      </c>
      <c r="C74" s="466">
        <f>+C57-C72</f>
        <v>7135874.2000000002</v>
      </c>
      <c r="D74" s="466">
        <f>+D57-D72</f>
        <v>439900.54000000004</v>
      </c>
      <c r="E74" s="461">
        <f>IF(D$57="",0,IF(D$57=0,0,D74/D$57))</f>
        <v>0.4785053256739798</v>
      </c>
      <c r="F74" s="467">
        <f>+F57-F72</f>
        <v>419035.79000000004</v>
      </c>
      <c r="G74" s="461">
        <f>IF(F$57="",0,IF(F$57=0,0,F74/F$57))</f>
        <v>0.46639472796812326</v>
      </c>
    </row>
    <row r="75" spans="1:14" ht="6.95" customHeight="1" x14ac:dyDescent="0.2">
      <c r="A75" s="468"/>
      <c r="B75" s="442"/>
      <c r="C75" s="406"/>
      <c r="D75" s="428"/>
      <c r="E75" s="428"/>
      <c r="F75" s="438"/>
      <c r="G75" s="438"/>
    </row>
    <row r="76" spans="1:14" ht="24.75" customHeight="1" x14ac:dyDescent="0.2">
      <c r="A76" s="910" t="s">
        <v>688</v>
      </c>
      <c r="B76" s="910"/>
      <c r="C76" s="910"/>
      <c r="D76" s="910"/>
      <c r="E76" s="910"/>
      <c r="F76" s="911">
        <f>IF(D31="",0,IF(D31=0,0,F74/D31))</f>
        <v>0.17913476126199401</v>
      </c>
      <c r="G76" s="911"/>
      <c r="J76" s="470" t="s">
        <v>688</v>
      </c>
      <c r="K76" s="469"/>
      <c r="L76" s="469"/>
      <c r="M76" s="469"/>
      <c r="N76" s="471" t="s">
        <v>514</v>
      </c>
    </row>
    <row r="77" spans="1:14" ht="6.95" customHeight="1" x14ac:dyDescent="0.2">
      <c r="A77" s="465"/>
      <c r="B77" s="465"/>
      <c r="C77" s="465"/>
      <c r="D77" s="465"/>
      <c r="E77" s="430"/>
      <c r="F77" s="464"/>
      <c r="G77" s="464"/>
    </row>
    <row r="78" spans="1:14" ht="17.25" customHeight="1" x14ac:dyDescent="0.2">
      <c r="A78" s="910" t="s">
        <v>689</v>
      </c>
      <c r="B78" s="910"/>
      <c r="C78" s="910"/>
      <c r="D78" s="910"/>
      <c r="E78" s="910"/>
      <c r="F78" s="912">
        <f>(F76-0.15)*D31</f>
        <v>68152.644500000068</v>
      </c>
      <c r="G78" s="912"/>
    </row>
    <row r="79" spans="1:14" ht="6.95" customHeight="1" x14ac:dyDescent="0.2">
      <c r="A79" s="472"/>
      <c r="B79" s="472"/>
      <c r="C79" s="472"/>
      <c r="D79" s="472"/>
      <c r="E79" s="430"/>
      <c r="F79" s="464"/>
      <c r="G79" s="464"/>
    </row>
    <row r="80" spans="1:14" ht="11.25" customHeight="1" x14ac:dyDescent="0.2">
      <c r="A80" s="913" t="s">
        <v>690</v>
      </c>
      <c r="B80" s="913"/>
      <c r="C80" s="914" t="s">
        <v>691</v>
      </c>
      <c r="D80" s="913" t="s">
        <v>692</v>
      </c>
      <c r="E80" s="913" t="s">
        <v>693</v>
      </c>
      <c r="F80" s="913" t="s">
        <v>694</v>
      </c>
      <c r="G80" s="914" t="s">
        <v>695</v>
      </c>
    </row>
    <row r="81" spans="1:7" ht="23.25" customHeight="1" x14ac:dyDescent="0.2">
      <c r="A81" s="913"/>
      <c r="B81" s="913"/>
      <c r="C81" s="914"/>
      <c r="D81" s="913"/>
      <c r="E81" s="913"/>
      <c r="F81" s="913"/>
      <c r="G81" s="914"/>
    </row>
    <row r="82" spans="1:7" ht="15" customHeight="1" x14ac:dyDescent="0.2">
      <c r="A82" s="915" t="s">
        <v>928</v>
      </c>
      <c r="B82" s="915"/>
      <c r="C82" s="689">
        <v>413393.5</v>
      </c>
      <c r="D82" s="691">
        <v>0</v>
      </c>
      <c r="E82" s="475">
        <v>209855.64</v>
      </c>
      <c r="F82" s="476">
        <f>C82-E82</f>
        <v>203537.86</v>
      </c>
      <c r="G82" s="477">
        <v>0</v>
      </c>
    </row>
    <row r="83" spans="1:7" ht="12.75" customHeight="1" x14ac:dyDescent="0.2">
      <c r="A83" s="916" t="s">
        <v>912</v>
      </c>
      <c r="B83" s="916"/>
      <c r="C83" s="422">
        <v>52387.4</v>
      </c>
      <c r="D83" s="690"/>
      <c r="E83" s="423">
        <v>0</v>
      </c>
      <c r="F83" s="480">
        <f>C83</f>
        <v>52387.4</v>
      </c>
      <c r="G83" s="481"/>
    </row>
    <row r="84" spans="1:7" ht="12.75" customHeight="1" x14ac:dyDescent="0.2">
      <c r="A84" s="916" t="s">
        <v>698</v>
      </c>
      <c r="B84" s="916"/>
      <c r="C84" s="478"/>
      <c r="D84" s="479"/>
      <c r="E84" s="423"/>
      <c r="F84" s="480"/>
      <c r="G84" s="481"/>
    </row>
    <row r="85" spans="1:7" ht="12.75" customHeight="1" x14ac:dyDescent="0.2">
      <c r="A85" s="916" t="s">
        <v>699</v>
      </c>
      <c r="B85" s="916"/>
      <c r="C85" s="478"/>
      <c r="D85" s="479"/>
      <c r="E85" s="423"/>
      <c r="F85" s="480"/>
      <c r="G85" s="481"/>
    </row>
    <row r="86" spans="1:7" ht="12.75" customHeight="1" x14ac:dyDescent="0.2">
      <c r="A86" s="916" t="s">
        <v>700</v>
      </c>
      <c r="B86" s="916"/>
      <c r="C86" s="478"/>
      <c r="D86" s="479"/>
      <c r="E86" s="423"/>
      <c r="F86" s="480"/>
      <c r="G86" s="481"/>
    </row>
    <row r="87" spans="1:7" ht="12.75" customHeight="1" x14ac:dyDescent="0.2">
      <c r="A87" s="916" t="s">
        <v>701</v>
      </c>
      <c r="B87" s="916"/>
      <c r="C87" s="478"/>
      <c r="D87" s="479"/>
      <c r="E87" s="423"/>
      <c r="F87" s="480"/>
      <c r="G87" s="481"/>
    </row>
    <row r="88" spans="1:7" ht="12.75" customHeight="1" x14ac:dyDescent="0.2">
      <c r="A88" s="916" t="s">
        <v>702</v>
      </c>
      <c r="B88" s="916"/>
      <c r="C88" s="478"/>
      <c r="D88" s="479"/>
      <c r="E88" s="423"/>
      <c r="F88" s="480"/>
      <c r="G88" s="481"/>
    </row>
    <row r="89" spans="1:7" ht="12.75" customHeight="1" x14ac:dyDescent="0.2">
      <c r="A89" s="916" t="s">
        <v>703</v>
      </c>
      <c r="B89" s="916"/>
      <c r="C89" s="478"/>
      <c r="D89" s="479"/>
      <c r="E89" s="423"/>
      <c r="F89" s="480"/>
      <c r="G89" s="481"/>
    </row>
    <row r="90" spans="1:7" ht="12.75" customHeight="1" x14ac:dyDescent="0.2">
      <c r="A90" s="916" t="s">
        <v>704</v>
      </c>
      <c r="B90" s="916"/>
      <c r="C90" s="478"/>
      <c r="D90" s="479"/>
      <c r="E90" s="423"/>
      <c r="F90" s="480"/>
      <c r="G90" s="481"/>
    </row>
    <row r="91" spans="1:7" ht="12.75" customHeight="1" x14ac:dyDescent="0.2">
      <c r="A91" s="916" t="s">
        <v>705</v>
      </c>
      <c r="B91" s="916"/>
      <c r="C91" s="478"/>
      <c r="D91" s="479"/>
      <c r="E91" s="423"/>
      <c r="F91" s="480"/>
      <c r="G91" s="481"/>
    </row>
    <row r="92" spans="1:7" ht="12.75" customHeight="1" x14ac:dyDescent="0.2">
      <c r="A92" s="916" t="s">
        <v>706</v>
      </c>
      <c r="B92" s="916"/>
      <c r="C92" s="478"/>
      <c r="D92" s="479"/>
      <c r="E92" s="482"/>
      <c r="F92" s="483"/>
      <c r="G92" s="481"/>
    </row>
    <row r="93" spans="1:7" ht="14.25" customHeight="1" x14ac:dyDescent="0.2">
      <c r="A93" s="917" t="s">
        <v>707</v>
      </c>
      <c r="B93" s="917"/>
      <c r="C93" s="484">
        <f>SUM(C82:C92)</f>
        <v>465780.9</v>
      </c>
      <c r="D93" s="484">
        <f>SUM(D82:D92)</f>
        <v>0</v>
      </c>
      <c r="E93" s="484">
        <f>SUM(E82:E92)</f>
        <v>209855.64</v>
      </c>
      <c r="F93" s="484">
        <f>SUM(F82:F92)</f>
        <v>255925.25999999998</v>
      </c>
      <c r="G93" s="485">
        <f>SUM(G82:G92)</f>
        <v>0</v>
      </c>
    </row>
    <row r="94" spans="1:7" ht="6.95" customHeight="1" x14ac:dyDescent="0.2">
      <c r="A94" s="486"/>
      <c r="B94" s="428"/>
      <c r="C94" s="406"/>
      <c r="D94" s="428"/>
      <c r="E94" s="428"/>
      <c r="F94" s="438"/>
      <c r="G94" s="438"/>
    </row>
    <row r="95" spans="1:7" ht="12.75" customHeight="1" x14ac:dyDescent="0.2">
      <c r="A95" s="918" t="s">
        <v>708</v>
      </c>
      <c r="B95" s="918"/>
      <c r="C95" s="914" t="s">
        <v>709</v>
      </c>
      <c r="D95" s="914"/>
      <c r="E95" s="914"/>
      <c r="F95" s="914"/>
      <c r="G95" s="914"/>
    </row>
    <row r="96" spans="1:7" ht="15.75" customHeight="1" x14ac:dyDescent="0.2">
      <c r="A96" s="918"/>
      <c r="B96" s="918"/>
      <c r="C96" s="914"/>
      <c r="D96" s="914"/>
      <c r="E96" s="914"/>
      <c r="F96" s="914"/>
      <c r="G96" s="914"/>
    </row>
    <row r="97" spans="1:7" ht="14.25" customHeight="1" x14ac:dyDescent="0.2">
      <c r="A97" s="918"/>
      <c r="B97" s="918"/>
      <c r="C97" s="919" t="s">
        <v>710</v>
      </c>
      <c r="D97" s="920" t="s">
        <v>711</v>
      </c>
      <c r="E97" s="920"/>
      <c r="F97" s="920" t="s">
        <v>712</v>
      </c>
      <c r="G97" s="920"/>
    </row>
    <row r="98" spans="1:7" ht="13.5" customHeight="1" x14ac:dyDescent="0.2">
      <c r="A98" s="489" t="s">
        <v>713</v>
      </c>
      <c r="B98" s="489"/>
      <c r="C98" s="919"/>
      <c r="D98" s="920"/>
      <c r="E98" s="920"/>
      <c r="F98" s="920"/>
      <c r="G98" s="920"/>
    </row>
    <row r="99" spans="1:7" ht="12" customHeight="1" x14ac:dyDescent="0.2">
      <c r="A99" s="490"/>
      <c r="B99" s="490"/>
      <c r="C99" s="491"/>
      <c r="D99" s="921" t="s">
        <v>714</v>
      </c>
      <c r="E99" s="921"/>
      <c r="F99" s="922"/>
      <c r="G99" s="922"/>
    </row>
    <row r="100" spans="1:7" ht="13.5" customHeight="1" x14ac:dyDescent="0.2">
      <c r="A100" s="923" t="s">
        <v>715</v>
      </c>
      <c r="B100" s="923"/>
      <c r="C100" s="493"/>
      <c r="D100" s="924"/>
      <c r="E100" s="925"/>
      <c r="F100" s="924"/>
      <c r="G100" s="926"/>
    </row>
    <row r="101" spans="1:7" ht="13.5" customHeight="1" x14ac:dyDescent="0.2">
      <c r="A101" s="927" t="s">
        <v>716</v>
      </c>
      <c r="B101" s="927"/>
      <c r="C101" s="494"/>
      <c r="D101" s="928"/>
      <c r="E101" s="929"/>
      <c r="F101" s="928"/>
      <c r="G101" s="930"/>
    </row>
    <row r="102" spans="1:7" ht="13.5" customHeight="1" x14ac:dyDescent="0.2">
      <c r="A102" s="927" t="s">
        <v>717</v>
      </c>
      <c r="B102" s="927"/>
      <c r="C102" s="494"/>
      <c r="D102" s="928"/>
      <c r="E102" s="928"/>
      <c r="F102" s="928"/>
      <c r="G102" s="928"/>
    </row>
    <row r="103" spans="1:7" ht="13.5" customHeight="1" x14ac:dyDescent="0.2">
      <c r="A103" s="927" t="s">
        <v>718</v>
      </c>
      <c r="B103" s="927"/>
      <c r="C103" s="494"/>
      <c r="D103" s="928"/>
      <c r="E103" s="928"/>
      <c r="F103" s="928"/>
      <c r="G103" s="928"/>
    </row>
    <row r="104" spans="1:7" ht="13.5" customHeight="1" x14ac:dyDescent="0.2">
      <c r="A104" s="927" t="s">
        <v>719</v>
      </c>
      <c r="B104" s="927"/>
      <c r="C104" s="494"/>
      <c r="D104" s="928"/>
      <c r="E104" s="928"/>
      <c r="F104" s="928"/>
      <c r="G104" s="928"/>
    </row>
    <row r="105" spans="1:7" ht="13.5" customHeight="1" x14ac:dyDescent="0.2">
      <c r="A105" s="927" t="s">
        <v>720</v>
      </c>
      <c r="B105" s="927"/>
      <c r="C105" s="494"/>
      <c r="D105" s="928"/>
      <c r="E105" s="928"/>
      <c r="F105" s="928"/>
      <c r="G105" s="928"/>
    </row>
    <row r="106" spans="1:7" ht="13.5" customHeight="1" x14ac:dyDescent="0.2">
      <c r="A106" s="927" t="s">
        <v>721</v>
      </c>
      <c r="B106" s="927"/>
      <c r="C106" s="494"/>
      <c r="D106" s="928"/>
      <c r="E106" s="928"/>
      <c r="F106" s="928"/>
      <c r="G106" s="928"/>
    </row>
    <row r="107" spans="1:7" ht="13.5" customHeight="1" x14ac:dyDescent="0.2">
      <c r="A107" s="927" t="s">
        <v>722</v>
      </c>
      <c r="B107" s="927"/>
      <c r="C107" s="494"/>
      <c r="D107" s="928"/>
      <c r="E107" s="928"/>
      <c r="F107" s="928"/>
      <c r="G107" s="928"/>
    </row>
    <row r="108" spans="1:7" ht="13.5" customHeight="1" x14ac:dyDescent="0.2">
      <c r="A108" s="927" t="s">
        <v>723</v>
      </c>
      <c r="B108" s="927"/>
      <c r="C108" s="494"/>
      <c r="D108" s="928"/>
      <c r="E108" s="928"/>
      <c r="F108" s="928"/>
      <c r="G108" s="928"/>
    </row>
    <row r="109" spans="1:7" ht="13.5" customHeight="1" x14ac:dyDescent="0.2">
      <c r="A109" s="927" t="s">
        <v>724</v>
      </c>
      <c r="B109" s="927"/>
      <c r="C109" s="494"/>
      <c r="D109" s="928"/>
      <c r="E109" s="928"/>
      <c r="F109" s="928"/>
      <c r="G109" s="928"/>
    </row>
    <row r="110" spans="1:7" ht="13.5" customHeight="1" x14ac:dyDescent="0.2">
      <c r="A110" s="927" t="s">
        <v>725</v>
      </c>
      <c r="B110" s="927"/>
      <c r="C110" s="494"/>
      <c r="D110" s="928"/>
      <c r="E110" s="928"/>
      <c r="F110" s="928"/>
      <c r="G110" s="928"/>
    </row>
    <row r="111" spans="1:7" ht="13.5" customHeight="1" x14ac:dyDescent="0.2">
      <c r="A111" s="931" t="s">
        <v>726</v>
      </c>
      <c r="B111" s="931"/>
      <c r="C111" s="495">
        <f>SUM(C100:C110)</f>
        <v>0</v>
      </c>
      <c r="D111" s="932">
        <f>SUM(D100:D110)</f>
        <v>0</v>
      </c>
      <c r="E111" s="932"/>
      <c r="F111" s="932">
        <f>SUM(F100:F110)</f>
        <v>0</v>
      </c>
      <c r="G111" s="932"/>
    </row>
    <row r="112" spans="1:7" ht="6.95" customHeight="1" x14ac:dyDescent="0.2">
      <c r="A112" s="428"/>
      <c r="B112" s="428"/>
      <c r="C112" s="428"/>
      <c r="D112" s="428"/>
      <c r="E112" s="428"/>
      <c r="F112" s="464"/>
      <c r="G112" s="438"/>
    </row>
    <row r="113" spans="1:7" ht="12.75" customHeight="1" x14ac:dyDescent="0.2">
      <c r="A113" s="920" t="s">
        <v>514</v>
      </c>
      <c r="B113" s="920"/>
      <c r="C113" s="914" t="s">
        <v>727</v>
      </c>
      <c r="D113" s="914"/>
      <c r="E113" s="914"/>
      <c r="F113" s="914"/>
      <c r="G113" s="914"/>
    </row>
    <row r="114" spans="1:7" ht="15.75" customHeight="1" x14ac:dyDescent="0.2">
      <c r="A114" s="933" t="s">
        <v>728</v>
      </c>
      <c r="B114" s="933"/>
      <c r="C114" s="914"/>
      <c r="D114" s="914"/>
      <c r="E114" s="914"/>
      <c r="F114" s="914"/>
      <c r="G114" s="914"/>
    </row>
    <row r="115" spans="1:7" ht="15" customHeight="1" x14ac:dyDescent="0.2">
      <c r="A115" s="934" t="s">
        <v>729</v>
      </c>
      <c r="B115" s="934"/>
      <c r="C115" s="919" t="s">
        <v>710</v>
      </c>
      <c r="D115" s="920" t="s">
        <v>711</v>
      </c>
      <c r="E115" s="920"/>
      <c r="F115" s="920" t="s">
        <v>712</v>
      </c>
      <c r="G115" s="920"/>
    </row>
    <row r="116" spans="1:7" x14ac:dyDescent="0.2">
      <c r="A116" s="933"/>
      <c r="B116" s="933"/>
      <c r="C116" s="919"/>
      <c r="D116" s="920"/>
      <c r="E116" s="920"/>
      <c r="F116" s="920"/>
      <c r="G116" s="920"/>
    </row>
    <row r="117" spans="1:7" ht="12.75" customHeight="1" x14ac:dyDescent="0.2">
      <c r="A117" s="490"/>
      <c r="B117" s="496"/>
      <c r="C117" s="491"/>
      <c r="D117" s="921" t="s">
        <v>730</v>
      </c>
      <c r="E117" s="921"/>
      <c r="F117" s="922"/>
      <c r="G117" s="922"/>
    </row>
    <row r="118" spans="1:7" ht="14.85" customHeight="1" x14ac:dyDescent="0.2">
      <c r="A118" s="923" t="s">
        <v>731</v>
      </c>
      <c r="B118" s="923"/>
      <c r="C118" s="497"/>
      <c r="D118" s="935"/>
      <c r="E118" s="935"/>
      <c r="F118" s="935"/>
      <c r="G118" s="935"/>
    </row>
    <row r="119" spans="1:7" ht="14.85" customHeight="1" x14ac:dyDescent="0.2">
      <c r="A119" s="927" t="s">
        <v>732</v>
      </c>
      <c r="B119" s="927"/>
      <c r="C119" s="498"/>
      <c r="D119" s="936"/>
      <c r="E119" s="936"/>
      <c r="F119" s="936"/>
      <c r="G119" s="936"/>
    </row>
    <row r="120" spans="1:7" ht="14.85" customHeight="1" x14ac:dyDescent="0.2">
      <c r="A120" s="927" t="s">
        <v>733</v>
      </c>
      <c r="B120" s="927"/>
      <c r="C120" s="498"/>
      <c r="D120" s="936"/>
      <c r="E120" s="936"/>
      <c r="F120" s="936"/>
      <c r="G120" s="936"/>
    </row>
    <row r="121" spans="1:7" ht="14.85" customHeight="1" x14ac:dyDescent="0.2">
      <c r="A121" s="927" t="s">
        <v>734</v>
      </c>
      <c r="B121" s="927"/>
      <c r="C121" s="498"/>
      <c r="D121" s="936"/>
      <c r="E121" s="936"/>
      <c r="F121" s="936"/>
      <c r="G121" s="936"/>
    </row>
    <row r="122" spans="1:7" ht="14.85" customHeight="1" x14ac:dyDescent="0.2">
      <c r="A122" s="927" t="s">
        <v>735</v>
      </c>
      <c r="B122" s="927"/>
      <c r="C122" s="498"/>
      <c r="D122" s="936"/>
      <c r="E122" s="936"/>
      <c r="F122" s="936"/>
      <c r="G122" s="936"/>
    </row>
    <row r="123" spans="1:7" ht="14.85" customHeight="1" x14ac:dyDescent="0.2">
      <c r="A123" s="927" t="s">
        <v>736</v>
      </c>
      <c r="B123" s="927"/>
      <c r="C123" s="498"/>
      <c r="D123" s="936"/>
      <c r="E123" s="936"/>
      <c r="F123" s="936"/>
      <c r="G123" s="936"/>
    </row>
    <row r="124" spans="1:7" ht="14.85" customHeight="1" x14ac:dyDescent="0.2">
      <c r="A124" s="927" t="s">
        <v>737</v>
      </c>
      <c r="B124" s="927"/>
      <c r="C124" s="498"/>
      <c r="D124" s="936"/>
      <c r="E124" s="936"/>
      <c r="F124" s="936"/>
      <c r="G124" s="936"/>
    </row>
    <row r="125" spans="1:7" ht="14.85" customHeight="1" x14ac:dyDescent="0.2">
      <c r="A125" s="927" t="s">
        <v>738</v>
      </c>
      <c r="B125" s="927"/>
      <c r="C125" s="498"/>
      <c r="D125" s="936"/>
      <c r="E125" s="936"/>
      <c r="F125" s="936"/>
      <c r="G125" s="936"/>
    </row>
    <row r="126" spans="1:7" ht="14.85" customHeight="1" x14ac:dyDescent="0.2">
      <c r="A126" s="927" t="s">
        <v>739</v>
      </c>
      <c r="B126" s="927"/>
      <c r="C126" s="498"/>
      <c r="D126" s="936"/>
      <c r="E126" s="936"/>
      <c r="F126" s="936"/>
      <c r="G126" s="936"/>
    </row>
    <row r="127" spans="1:7" ht="14.85" customHeight="1" x14ac:dyDescent="0.2">
      <c r="A127" s="927" t="s">
        <v>740</v>
      </c>
      <c r="B127" s="927"/>
      <c r="C127" s="498"/>
      <c r="D127" s="936"/>
      <c r="E127" s="936"/>
      <c r="F127" s="936"/>
      <c r="G127" s="936"/>
    </row>
    <row r="128" spans="1:7" ht="12.75" customHeight="1" x14ac:dyDescent="0.2">
      <c r="A128" s="937" t="s">
        <v>741</v>
      </c>
      <c r="B128" s="937"/>
      <c r="C128" s="495">
        <f>SUM(C118:C127)</f>
        <v>0</v>
      </c>
      <c r="D128" s="932">
        <f>SUM(D118:D127)</f>
        <v>0</v>
      </c>
      <c r="E128" s="932"/>
      <c r="F128" s="932">
        <f>SUM(F118:F127)</f>
        <v>0</v>
      </c>
      <c r="G128" s="932"/>
    </row>
    <row r="129" spans="1:7" ht="6.95" customHeight="1" x14ac:dyDescent="0.2">
      <c r="A129" s="428"/>
      <c r="B129" s="449"/>
      <c r="C129" s="499"/>
      <c r="D129" s="428"/>
      <c r="E129" s="428"/>
      <c r="F129" s="438"/>
      <c r="G129" s="438"/>
    </row>
    <row r="130" spans="1:7" x14ac:dyDescent="0.2">
      <c r="A130" s="500" t="s">
        <v>663</v>
      </c>
      <c r="B130" s="410" t="s">
        <v>105</v>
      </c>
      <c r="C130" s="410" t="s">
        <v>105</v>
      </c>
      <c r="D130" s="893" t="s">
        <v>107</v>
      </c>
      <c r="E130" s="893"/>
      <c r="F130" s="893" t="s">
        <v>108</v>
      </c>
      <c r="G130" s="893"/>
    </row>
    <row r="131" spans="1:7" x14ac:dyDescent="0.2">
      <c r="A131" s="440" t="s">
        <v>742</v>
      </c>
      <c r="B131" s="412" t="s">
        <v>26</v>
      </c>
      <c r="C131" s="412" t="s">
        <v>27</v>
      </c>
      <c r="D131" s="410" t="s">
        <v>30</v>
      </c>
      <c r="E131" s="439" t="s">
        <v>29</v>
      </c>
      <c r="F131" s="410" t="s">
        <v>30</v>
      </c>
      <c r="G131" s="439" t="s">
        <v>29</v>
      </c>
    </row>
    <row r="132" spans="1:7" ht="21.75" customHeight="1" x14ac:dyDescent="0.2">
      <c r="A132" s="501"/>
      <c r="B132" s="414"/>
      <c r="C132" s="416"/>
      <c r="D132" s="416" t="s">
        <v>743</v>
      </c>
      <c r="E132" s="490" t="s">
        <v>744</v>
      </c>
      <c r="F132" s="416" t="s">
        <v>745</v>
      </c>
      <c r="G132" s="490" t="s">
        <v>746</v>
      </c>
    </row>
    <row r="133" spans="1:7" x14ac:dyDescent="0.2">
      <c r="A133" s="428" t="s">
        <v>747</v>
      </c>
      <c r="B133" s="423">
        <v>4068300</v>
      </c>
      <c r="C133" s="423">
        <f>B133</f>
        <v>4068300</v>
      </c>
      <c r="D133" s="482">
        <v>891795.35</v>
      </c>
      <c r="E133" s="502">
        <f t="shared" ref="E133:E139" si="8">IF(D$140="",0,IF(D$140=0,0,D133/D$140))</f>
        <v>0.97005751433333254</v>
      </c>
      <c r="F133" s="482">
        <v>870930.6</v>
      </c>
      <c r="G133" s="444">
        <f t="shared" ref="G133:G139" si="9">IF(F$140="",0,IF(F$140=0,0,F133/F$140))</f>
        <v>0.96936216418677346</v>
      </c>
    </row>
    <row r="134" spans="1:7" x14ac:dyDescent="0.2">
      <c r="A134" s="428" t="s">
        <v>748</v>
      </c>
      <c r="B134" s="423">
        <v>2920000</v>
      </c>
      <c r="C134" s="423">
        <f>B134</f>
        <v>2920000</v>
      </c>
      <c r="D134" s="482">
        <v>5150.79</v>
      </c>
      <c r="E134" s="502">
        <f t="shared" si="8"/>
        <v>5.6028129595573541E-3</v>
      </c>
      <c r="F134" s="482">
        <f>D134</f>
        <v>5150.79</v>
      </c>
      <c r="G134" s="444">
        <f t="shared" si="9"/>
        <v>5.7329262993763121E-3</v>
      </c>
    </row>
    <row r="135" spans="1:7" x14ac:dyDescent="0.2">
      <c r="A135" s="428" t="s">
        <v>749</v>
      </c>
      <c r="B135" s="423">
        <v>355000</v>
      </c>
      <c r="C135" s="423">
        <f>B135</f>
        <v>355000</v>
      </c>
      <c r="D135" s="482"/>
      <c r="E135" s="502">
        <f t="shared" si="8"/>
        <v>0</v>
      </c>
      <c r="F135" s="482"/>
      <c r="G135" s="444">
        <f t="shared" si="9"/>
        <v>0</v>
      </c>
    </row>
    <row r="136" spans="1:7" x14ac:dyDescent="0.2">
      <c r="A136" s="428" t="s">
        <v>750</v>
      </c>
      <c r="B136" s="423">
        <v>75000</v>
      </c>
      <c r="C136" s="423">
        <f>B136</f>
        <v>75000</v>
      </c>
      <c r="D136" s="482">
        <v>11476.5</v>
      </c>
      <c r="E136" s="502">
        <f t="shared" si="8"/>
        <v>1.2483654532675564E-2</v>
      </c>
      <c r="F136" s="482">
        <f>D136</f>
        <v>11476.5</v>
      </c>
      <c r="G136" s="444">
        <f t="shared" si="9"/>
        <v>1.2773560691620556E-2</v>
      </c>
    </row>
    <row r="137" spans="1:7" x14ac:dyDescent="0.2">
      <c r="A137" s="428" t="s">
        <v>751</v>
      </c>
      <c r="B137" s="423">
        <v>148000</v>
      </c>
      <c r="C137" s="423">
        <f>B137</f>
        <v>148000</v>
      </c>
      <c r="D137" s="482">
        <v>10899.5</v>
      </c>
      <c r="E137" s="502">
        <f t="shared" si="8"/>
        <v>1.185601817443448E-2</v>
      </c>
      <c r="F137" s="482">
        <f>D137</f>
        <v>10899.5</v>
      </c>
      <c r="G137" s="444">
        <f t="shared" si="9"/>
        <v>1.2131348822229621E-2</v>
      </c>
    </row>
    <row r="138" spans="1:7" x14ac:dyDescent="0.2">
      <c r="A138" s="428" t="s">
        <v>752</v>
      </c>
      <c r="B138" s="423"/>
      <c r="C138" s="423"/>
      <c r="D138" s="482"/>
      <c r="E138" s="502">
        <f t="shared" si="8"/>
        <v>0</v>
      </c>
      <c r="F138" s="482"/>
      <c r="G138" s="444">
        <f t="shared" si="9"/>
        <v>0</v>
      </c>
    </row>
    <row r="139" spans="1:7" x14ac:dyDescent="0.2">
      <c r="A139" s="499" t="s">
        <v>753</v>
      </c>
      <c r="B139" s="503">
        <v>0</v>
      </c>
      <c r="C139" s="423">
        <v>0</v>
      </c>
      <c r="D139" s="482">
        <v>0</v>
      </c>
      <c r="E139" s="502">
        <f t="shared" si="8"/>
        <v>0</v>
      </c>
      <c r="F139" s="482">
        <v>0</v>
      </c>
      <c r="G139" s="444">
        <f t="shared" si="9"/>
        <v>0</v>
      </c>
    </row>
    <row r="140" spans="1:7" x14ac:dyDescent="0.2">
      <c r="A140" s="437" t="s">
        <v>182</v>
      </c>
      <c r="B140" s="425">
        <f>SUM(B133:B139)</f>
        <v>7566300</v>
      </c>
      <c r="C140" s="425">
        <f>SUM(C133:C139)</f>
        <v>7566300</v>
      </c>
      <c r="D140" s="425">
        <f>SUM(D133:D139)</f>
        <v>919322.14</v>
      </c>
      <c r="E140" s="504"/>
      <c r="F140" s="425">
        <f>SUM(F133:F139)</f>
        <v>898457.39</v>
      </c>
      <c r="G140" s="505"/>
    </row>
    <row r="141" spans="1:7" x14ac:dyDescent="0.2">
      <c r="A141" s="506" t="s">
        <v>138</v>
      </c>
      <c r="B141" s="507"/>
      <c r="C141" s="507"/>
      <c r="D141" s="508"/>
      <c r="E141" s="508"/>
      <c r="F141" s="509"/>
      <c r="G141" s="509"/>
    </row>
    <row r="142" spans="1:7" x14ac:dyDescent="0.2">
      <c r="A142" s="428" t="s">
        <v>754</v>
      </c>
      <c r="B142" s="428"/>
      <c r="C142" s="428"/>
      <c r="D142" s="428"/>
      <c r="E142" s="428"/>
      <c r="F142" s="464"/>
      <c r="G142" s="464"/>
    </row>
    <row r="143" spans="1:7" x14ac:dyDescent="0.2">
      <c r="A143" s="510" t="s">
        <v>755</v>
      </c>
      <c r="B143" s="428"/>
      <c r="C143" s="428"/>
      <c r="D143" s="428"/>
      <c r="E143" s="428"/>
      <c r="F143" s="464"/>
      <c r="G143" s="464"/>
    </row>
    <row r="144" spans="1:7" x14ac:dyDescent="0.2">
      <c r="A144" s="510" t="s">
        <v>756</v>
      </c>
      <c r="B144" s="428"/>
      <c r="C144" s="428"/>
      <c r="D144" s="428"/>
      <c r="E144" s="428"/>
      <c r="F144" s="464"/>
      <c r="G144" s="464"/>
    </row>
    <row r="145" spans="1:7" x14ac:dyDescent="0.2">
      <c r="A145" s="511" t="s">
        <v>757</v>
      </c>
      <c r="B145" s="404"/>
      <c r="C145" s="404"/>
      <c r="D145" s="428"/>
      <c r="E145" s="428"/>
      <c r="F145" s="464"/>
      <c r="G145" s="464"/>
    </row>
    <row r="146" spans="1:7" x14ac:dyDescent="0.2">
      <c r="A146" s="511" t="s">
        <v>758</v>
      </c>
      <c r="B146" s="438"/>
      <c r="C146" s="438"/>
      <c r="D146" s="438"/>
      <c r="E146" s="438"/>
      <c r="F146" s="438"/>
      <c r="G146" s="438"/>
    </row>
  </sheetData>
  <sheetProtection selectLockedCells="1" selectUnlockedCells="1"/>
  <mergeCells count="190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67" firstPageNumber="0" orientation="portrait" horizontalDpi="300" verticalDpi="300" r:id="rId1"/>
  <headerFooter alignWithMargins="0"/>
  <rowBreaks count="1" manualBreakCount="1">
    <brk id="75" max="16383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indexed="12"/>
  </sheetPr>
  <dimension ref="A1:L145"/>
  <sheetViews>
    <sheetView topLeftCell="A98" zoomScale="96" zoomScaleNormal="96" workbookViewId="0">
      <selection activeCell="C140" sqref="C140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12" customFormat="1" ht="15.75" x14ac:dyDescent="0.2">
      <c r="A1" s="938" t="s">
        <v>759</v>
      </c>
      <c r="B1" s="938"/>
      <c r="C1" s="938"/>
      <c r="D1" s="938"/>
      <c r="E1" s="938"/>
      <c r="F1" s="938"/>
      <c r="G1" s="938"/>
    </row>
    <row r="2" spans="1:7" ht="6.95" customHeight="1" x14ac:dyDescent="0.2">
      <c r="A2" s="513"/>
      <c r="B2" s="513"/>
      <c r="C2" s="513"/>
      <c r="D2" s="513"/>
      <c r="E2" s="513"/>
      <c r="F2" s="514"/>
      <c r="G2" s="514"/>
    </row>
    <row r="3" spans="1:7" x14ac:dyDescent="0.2">
      <c r="A3" s="939" t="s">
        <v>913</v>
      </c>
      <c r="B3" s="939"/>
      <c r="C3" s="939"/>
      <c r="D3" s="939"/>
      <c r="E3" s="939"/>
      <c r="F3" s="514"/>
      <c r="G3" s="514"/>
    </row>
    <row r="4" spans="1:7" x14ac:dyDescent="0.2">
      <c r="A4" s="940" t="s">
        <v>18</v>
      </c>
      <c r="B4" s="940"/>
      <c r="C4" s="940"/>
      <c r="D4" s="940"/>
      <c r="E4" s="940"/>
      <c r="F4" s="514"/>
      <c r="G4" s="514"/>
    </row>
    <row r="5" spans="1:7" x14ac:dyDescent="0.2">
      <c r="A5" s="941" t="s">
        <v>629</v>
      </c>
      <c r="B5" s="941"/>
      <c r="C5" s="941"/>
      <c r="D5" s="941"/>
      <c r="E5" s="941"/>
      <c r="F5" s="514"/>
      <c r="G5" s="514"/>
    </row>
    <row r="6" spans="1:7" x14ac:dyDescent="0.2">
      <c r="A6" s="940" t="s">
        <v>20</v>
      </c>
      <c r="B6" s="940"/>
      <c r="C6" s="940"/>
      <c r="D6" s="940"/>
      <c r="E6" s="940"/>
      <c r="F6" s="514"/>
      <c r="G6" s="514"/>
    </row>
    <row r="7" spans="1:7" x14ac:dyDescent="0.2">
      <c r="A7" s="939" t="s">
        <v>939</v>
      </c>
      <c r="B7" s="939"/>
      <c r="C7" s="939"/>
      <c r="D7" s="939"/>
      <c r="E7" s="939"/>
      <c r="F7" s="514"/>
      <c r="G7" s="514"/>
    </row>
    <row r="8" spans="1:7" ht="6.95" customHeight="1" x14ac:dyDescent="0.2">
      <c r="A8" s="513"/>
      <c r="B8" s="513"/>
      <c r="C8" s="513"/>
      <c r="D8" s="513"/>
      <c r="E8" s="513"/>
      <c r="F8" s="514"/>
      <c r="G8" s="514"/>
    </row>
    <row r="9" spans="1:7" x14ac:dyDescent="0.2">
      <c r="A9" s="516" t="s">
        <v>630</v>
      </c>
      <c r="B9" s="517"/>
      <c r="C9" s="517"/>
      <c r="D9" s="517"/>
      <c r="E9" s="514"/>
      <c r="F9" s="514"/>
      <c r="G9" s="518">
        <v>1</v>
      </c>
    </row>
    <row r="10" spans="1:7" x14ac:dyDescent="0.2">
      <c r="A10" s="519"/>
      <c r="B10" s="520" t="s">
        <v>22</v>
      </c>
      <c r="C10" s="520" t="s">
        <v>22</v>
      </c>
      <c r="D10" s="942" t="s">
        <v>23</v>
      </c>
      <c r="E10" s="942"/>
      <c r="F10" s="942"/>
      <c r="G10" s="942"/>
    </row>
    <row r="11" spans="1:7" x14ac:dyDescent="0.2">
      <c r="A11" s="521" t="s">
        <v>631</v>
      </c>
      <c r="B11" s="522" t="s">
        <v>26</v>
      </c>
      <c r="C11" s="522" t="s">
        <v>27</v>
      </c>
      <c r="D11" s="943" t="s">
        <v>30</v>
      </c>
      <c r="E11" s="943"/>
      <c r="F11" s="944" t="s">
        <v>29</v>
      </c>
      <c r="G11" s="944"/>
    </row>
    <row r="12" spans="1:7" x14ac:dyDescent="0.2">
      <c r="A12" s="523"/>
      <c r="B12" s="524"/>
      <c r="C12" s="525" t="s">
        <v>31</v>
      </c>
      <c r="D12" s="945" t="s">
        <v>32</v>
      </c>
      <c r="E12" s="945"/>
      <c r="F12" s="946" t="s">
        <v>632</v>
      </c>
      <c r="G12" s="946"/>
    </row>
    <row r="13" spans="1:7" x14ac:dyDescent="0.2">
      <c r="A13" s="417" t="s">
        <v>633</v>
      </c>
      <c r="B13" s="418">
        <f>SUM(B14:B21)</f>
        <v>294000</v>
      </c>
      <c r="C13" s="418">
        <f>SUM(C14:C21)</f>
        <v>294000</v>
      </c>
      <c r="D13" s="901">
        <f>SUM(D14:D21)</f>
        <v>391303.82999999996</v>
      </c>
      <c r="E13" s="901"/>
      <c r="F13" s="899">
        <f t="shared" ref="F13:F30" si="0">IF(C13="",0,IF(C13=0,0,D13/C13))</f>
        <v>1.3309654081632651</v>
      </c>
      <c r="G13" s="899"/>
    </row>
    <row r="14" spans="1:7" x14ac:dyDescent="0.2">
      <c r="A14" s="421" t="s">
        <v>634</v>
      </c>
      <c r="B14" s="422">
        <v>3000</v>
      </c>
      <c r="C14" s="422">
        <f>B14</f>
        <v>3000</v>
      </c>
      <c r="D14" s="900">
        <v>2380.2399999999998</v>
      </c>
      <c r="E14" s="900"/>
      <c r="F14" s="899">
        <f t="shared" si="0"/>
        <v>0.7934133333333333</v>
      </c>
      <c r="G14" s="899"/>
    </row>
    <row r="15" spans="1:7" x14ac:dyDescent="0.2">
      <c r="A15" s="421" t="s">
        <v>760</v>
      </c>
      <c r="B15" s="422">
        <v>10000</v>
      </c>
      <c r="C15" s="422">
        <v>10000</v>
      </c>
      <c r="D15" s="900">
        <v>18841.900000000001</v>
      </c>
      <c r="E15" s="900"/>
      <c r="F15" s="899">
        <f t="shared" si="0"/>
        <v>1.8841900000000003</v>
      </c>
      <c r="G15" s="899"/>
    </row>
    <row r="16" spans="1:7" x14ac:dyDescent="0.2">
      <c r="A16" s="421" t="s">
        <v>636</v>
      </c>
      <c r="B16" s="422">
        <v>100000</v>
      </c>
      <c r="C16" s="422">
        <f>B16</f>
        <v>100000</v>
      </c>
      <c r="D16" s="900">
        <v>194273.47</v>
      </c>
      <c r="E16" s="900"/>
      <c r="F16" s="899">
        <f t="shared" si="0"/>
        <v>1.9427346999999999</v>
      </c>
      <c r="G16" s="899"/>
    </row>
    <row r="17" spans="1:7" x14ac:dyDescent="0.2">
      <c r="A17" s="421" t="s">
        <v>637</v>
      </c>
      <c r="B17" s="422">
        <v>180000</v>
      </c>
      <c r="C17" s="422">
        <f>B17</f>
        <v>180000</v>
      </c>
      <c r="D17" s="900">
        <v>175808.22</v>
      </c>
      <c r="E17" s="900"/>
      <c r="F17" s="899">
        <f t="shared" si="0"/>
        <v>0.97671233333333329</v>
      </c>
      <c r="G17" s="899"/>
    </row>
    <row r="18" spans="1:7" x14ac:dyDescent="0.2">
      <c r="A18" s="421" t="s">
        <v>638</v>
      </c>
      <c r="B18" s="422"/>
      <c r="C18" s="422"/>
      <c r="D18" s="900"/>
      <c r="E18" s="900"/>
      <c r="F18" s="899">
        <f t="shared" si="0"/>
        <v>0</v>
      </c>
      <c r="G18" s="899"/>
    </row>
    <row r="19" spans="1:7" x14ac:dyDescent="0.2">
      <c r="A19" s="421" t="s">
        <v>639</v>
      </c>
      <c r="B19" s="422"/>
      <c r="C19" s="422"/>
      <c r="D19" s="900"/>
      <c r="E19" s="900"/>
      <c r="F19" s="899">
        <f t="shared" si="0"/>
        <v>0</v>
      </c>
      <c r="G19" s="899"/>
    </row>
    <row r="20" spans="1:7" x14ac:dyDescent="0.2">
      <c r="A20" s="421" t="s">
        <v>640</v>
      </c>
      <c r="B20" s="422">
        <v>1000</v>
      </c>
      <c r="C20" s="422">
        <v>1000</v>
      </c>
      <c r="D20" s="900"/>
      <c r="E20" s="900"/>
      <c r="F20" s="899">
        <f t="shared" si="0"/>
        <v>0</v>
      </c>
      <c r="G20" s="899"/>
    </row>
    <row r="21" spans="1:7" x14ac:dyDescent="0.2">
      <c r="A21" s="421" t="s">
        <v>641</v>
      </c>
      <c r="B21" s="422"/>
      <c r="C21" s="422"/>
      <c r="D21" s="900"/>
      <c r="E21" s="900"/>
      <c r="F21" s="899">
        <f t="shared" si="0"/>
        <v>0</v>
      </c>
      <c r="G21" s="899"/>
    </row>
    <row r="22" spans="1:7" x14ac:dyDescent="0.2">
      <c r="A22" s="421" t="s">
        <v>642</v>
      </c>
      <c r="B22" s="418">
        <f>SUM(B23:B28)</f>
        <v>9878500</v>
      </c>
      <c r="C22" s="418">
        <f>SUM(C23:C28)</f>
        <v>9878500</v>
      </c>
      <c r="D22" s="901">
        <f>SUM(D23:D28)</f>
        <v>11322939.439999999</v>
      </c>
      <c r="E22" s="901"/>
      <c r="F22" s="899">
        <f t="shared" si="0"/>
        <v>1.1462205233588094</v>
      </c>
      <c r="G22" s="899"/>
    </row>
    <row r="23" spans="1:7" x14ac:dyDescent="0.2">
      <c r="A23" s="421" t="s">
        <v>643</v>
      </c>
      <c r="B23" s="423">
        <v>8650000</v>
      </c>
      <c r="C23" s="423">
        <f>B23</f>
        <v>8650000</v>
      </c>
      <c r="D23" s="900">
        <v>9966161.2200000007</v>
      </c>
      <c r="E23" s="900"/>
      <c r="F23" s="899">
        <f t="shared" si="0"/>
        <v>1.1521573664739886</v>
      </c>
      <c r="G23" s="899"/>
    </row>
    <row r="24" spans="1:7" x14ac:dyDescent="0.2">
      <c r="A24" s="421" t="s">
        <v>644</v>
      </c>
      <c r="B24" s="423">
        <v>3500</v>
      </c>
      <c r="C24" s="423">
        <f t="shared" ref="C24:C29" si="1">B24</f>
        <v>3500</v>
      </c>
      <c r="D24" s="900">
        <v>36864.370000000003</v>
      </c>
      <c r="E24" s="900"/>
      <c r="F24" s="899">
        <f t="shared" si="0"/>
        <v>10.532677142857144</v>
      </c>
      <c r="G24" s="899"/>
    </row>
    <row r="25" spans="1:7" x14ac:dyDescent="0.2">
      <c r="A25" s="421" t="s">
        <v>645</v>
      </c>
      <c r="B25" s="423">
        <v>100000</v>
      </c>
      <c r="C25" s="423">
        <f t="shared" si="1"/>
        <v>100000</v>
      </c>
      <c r="D25" s="900">
        <v>85950.19</v>
      </c>
      <c r="E25" s="900"/>
      <c r="F25" s="899">
        <f t="shared" si="0"/>
        <v>0.85950190000000004</v>
      </c>
      <c r="G25" s="899"/>
    </row>
    <row r="26" spans="1:7" x14ac:dyDescent="0.2">
      <c r="A26" s="421" t="s">
        <v>646</v>
      </c>
      <c r="B26" s="423">
        <v>1100000</v>
      </c>
      <c r="C26" s="423">
        <f t="shared" si="1"/>
        <v>1100000</v>
      </c>
      <c r="D26" s="900">
        <v>1215827.73</v>
      </c>
      <c r="E26" s="900"/>
      <c r="F26" s="899">
        <f t="shared" si="0"/>
        <v>1.1052979363636364</v>
      </c>
      <c r="G26" s="899"/>
    </row>
    <row r="27" spans="1:7" x14ac:dyDescent="0.2">
      <c r="A27" s="421" t="s">
        <v>647</v>
      </c>
      <c r="B27" s="423">
        <v>10000</v>
      </c>
      <c r="C27" s="423">
        <f t="shared" si="1"/>
        <v>10000</v>
      </c>
      <c r="D27" s="900">
        <v>9259.17</v>
      </c>
      <c r="E27" s="900"/>
      <c r="F27" s="899">
        <f t="shared" si="0"/>
        <v>0.92591699999999999</v>
      </c>
      <c r="G27" s="899"/>
    </row>
    <row r="28" spans="1:7" x14ac:dyDescent="0.2">
      <c r="A28" s="421" t="s">
        <v>648</v>
      </c>
      <c r="B28" s="418">
        <f>SUM(B29:B30)</f>
        <v>15000</v>
      </c>
      <c r="C28" s="418">
        <f>SUM(C29:C30)</f>
        <v>15000</v>
      </c>
      <c r="D28" s="901">
        <f>SUM(D29:D30)</f>
        <v>8876.76</v>
      </c>
      <c r="E28" s="901"/>
      <c r="F28" s="899">
        <f t="shared" si="0"/>
        <v>0.59178399999999998</v>
      </c>
      <c r="G28" s="899"/>
    </row>
    <row r="29" spans="1:7" x14ac:dyDescent="0.2">
      <c r="A29" s="421" t="s">
        <v>649</v>
      </c>
      <c r="B29" s="423">
        <v>15000</v>
      </c>
      <c r="C29" s="423">
        <f t="shared" si="1"/>
        <v>15000</v>
      </c>
      <c r="D29" s="900">
        <v>8876.76</v>
      </c>
      <c r="E29" s="900"/>
      <c r="F29" s="899">
        <f t="shared" si="0"/>
        <v>0.59178399999999998</v>
      </c>
      <c r="G29" s="899"/>
    </row>
    <row r="30" spans="1:7" x14ac:dyDescent="0.2">
      <c r="A30" s="421" t="s">
        <v>650</v>
      </c>
      <c r="B30" s="423"/>
      <c r="C30" s="423"/>
      <c r="D30" s="900"/>
      <c r="E30" s="900"/>
      <c r="F30" s="899">
        <f t="shared" si="0"/>
        <v>0</v>
      </c>
      <c r="G30" s="899"/>
    </row>
    <row r="31" spans="1:7" ht="21" x14ac:dyDescent="0.2">
      <c r="A31" s="424" t="s">
        <v>651</v>
      </c>
      <c r="B31" s="425">
        <f>+B22+B13</f>
        <v>10172500</v>
      </c>
      <c r="C31" s="425">
        <f>+C22+C13</f>
        <v>10172500</v>
      </c>
      <c r="D31" s="902">
        <f>+D22+D13</f>
        <v>11714243.27</v>
      </c>
      <c r="E31" s="902"/>
      <c r="F31" s="903">
        <f>IF(C31="",0,IF(C31=0,0,D31/C31))</f>
        <v>1.1515599184074712</v>
      </c>
      <c r="G31" s="903"/>
    </row>
    <row r="32" spans="1:7" ht="6.95" customHeight="1" x14ac:dyDescent="0.2">
      <c r="A32" s="527"/>
      <c r="B32" s="528"/>
      <c r="C32" s="527"/>
      <c r="D32" s="527"/>
      <c r="E32" s="527"/>
      <c r="F32" s="527"/>
      <c r="G32" s="527"/>
    </row>
    <row r="33" spans="1:8" x14ac:dyDescent="0.2">
      <c r="A33" s="904" t="s">
        <v>652</v>
      </c>
      <c r="B33" s="520" t="s">
        <v>22</v>
      </c>
      <c r="C33" s="520" t="s">
        <v>22</v>
      </c>
      <c r="D33" s="942" t="s">
        <v>23</v>
      </c>
      <c r="E33" s="942"/>
      <c r="F33" s="942"/>
      <c r="G33" s="942"/>
    </row>
    <row r="34" spans="1:8" x14ac:dyDescent="0.2">
      <c r="A34" s="904"/>
      <c r="B34" s="522" t="s">
        <v>26</v>
      </c>
      <c r="C34" s="522" t="s">
        <v>27</v>
      </c>
      <c r="D34" s="943" t="s">
        <v>30</v>
      </c>
      <c r="E34" s="943"/>
      <c r="F34" s="944" t="s">
        <v>29</v>
      </c>
      <c r="G34" s="944"/>
    </row>
    <row r="35" spans="1:8" x14ac:dyDescent="0.2">
      <c r="A35" s="904"/>
      <c r="B35" s="524"/>
      <c r="C35" s="525" t="s">
        <v>34</v>
      </c>
      <c r="D35" s="945" t="s">
        <v>111</v>
      </c>
      <c r="E35" s="945"/>
      <c r="F35" s="946" t="s">
        <v>653</v>
      </c>
      <c r="G35" s="946"/>
    </row>
    <row r="36" spans="1:8" x14ac:dyDescent="0.2">
      <c r="A36" s="428" t="s">
        <v>654</v>
      </c>
      <c r="B36" s="419">
        <f>SUM(B37:B40)</f>
        <v>2966600</v>
      </c>
      <c r="C36" s="419">
        <f>SUM(C37:C40)</f>
        <v>2966600</v>
      </c>
      <c r="D36" s="901">
        <f>SUM(D37:D40)</f>
        <v>3511138.71</v>
      </c>
      <c r="E36" s="901"/>
      <c r="F36" s="899">
        <f t="shared" ref="F36:F44" si="2">IF(C36="",0,IF(C36=0,0,D36/C36))</f>
        <v>1.1835564990224499</v>
      </c>
      <c r="G36" s="899"/>
    </row>
    <row r="37" spans="1:8" x14ac:dyDescent="0.2">
      <c r="A37" s="428" t="s">
        <v>655</v>
      </c>
      <c r="B37" s="431">
        <v>2678600</v>
      </c>
      <c r="C37" s="432">
        <f>B37</f>
        <v>2678600</v>
      </c>
      <c r="D37" s="905">
        <v>2893429.25</v>
      </c>
      <c r="E37" s="905"/>
      <c r="F37" s="899">
        <f t="shared" si="2"/>
        <v>1.080202064511312</v>
      </c>
      <c r="G37" s="899"/>
    </row>
    <row r="38" spans="1:8" x14ac:dyDescent="0.2">
      <c r="A38" s="428" t="s">
        <v>656</v>
      </c>
      <c r="B38" s="431">
        <v>288000</v>
      </c>
      <c r="C38" s="432">
        <f>B38</f>
        <v>288000</v>
      </c>
      <c r="D38" s="905">
        <v>617709.46</v>
      </c>
      <c r="E38" s="905"/>
      <c r="F38" s="899">
        <f t="shared" si="2"/>
        <v>2.1448245138888886</v>
      </c>
      <c r="G38" s="899"/>
    </row>
    <row r="39" spans="1:8" x14ac:dyDescent="0.2">
      <c r="A39" s="428" t="s">
        <v>657</v>
      </c>
      <c r="B39" s="431"/>
      <c r="C39" s="432"/>
      <c r="D39" s="905"/>
      <c r="E39" s="905"/>
      <c r="F39" s="899">
        <f t="shared" si="2"/>
        <v>0</v>
      </c>
      <c r="G39" s="899"/>
    </row>
    <row r="40" spans="1:8" x14ac:dyDescent="0.2">
      <c r="A40" s="428" t="s">
        <v>658</v>
      </c>
      <c r="B40" s="431"/>
      <c r="C40" s="432"/>
      <c r="D40" s="905"/>
      <c r="E40" s="905"/>
      <c r="F40" s="899">
        <f t="shared" si="2"/>
        <v>0</v>
      </c>
      <c r="G40" s="899"/>
    </row>
    <row r="41" spans="1:8" x14ac:dyDescent="0.2">
      <c r="A41" s="428" t="s">
        <v>659</v>
      </c>
      <c r="B41" s="431"/>
      <c r="C41" s="432"/>
      <c r="D41" s="905"/>
      <c r="E41" s="905"/>
      <c r="F41" s="899">
        <f t="shared" si="2"/>
        <v>0</v>
      </c>
      <c r="G41" s="899"/>
    </row>
    <row r="42" spans="1:8" x14ac:dyDescent="0.2">
      <c r="A42" s="404" t="s">
        <v>660</v>
      </c>
      <c r="B42" s="431"/>
      <c r="C42" s="432"/>
      <c r="D42" s="905"/>
      <c r="E42" s="905"/>
      <c r="F42" s="899">
        <f t="shared" si="2"/>
        <v>0</v>
      </c>
      <c r="G42" s="899"/>
    </row>
    <row r="43" spans="1:8" x14ac:dyDescent="0.2">
      <c r="A43" s="499" t="s">
        <v>661</v>
      </c>
      <c r="B43" s="435"/>
      <c r="C43" s="436"/>
      <c r="D43" s="905"/>
      <c r="E43" s="905"/>
      <c r="F43" s="899">
        <f t="shared" si="2"/>
        <v>0</v>
      </c>
      <c r="G43" s="899"/>
    </row>
    <row r="44" spans="1:8" x14ac:dyDescent="0.2">
      <c r="A44" s="437" t="s">
        <v>662</v>
      </c>
      <c r="B44" s="426">
        <f>+B43+B42+B41+B36</f>
        <v>2966600</v>
      </c>
      <c r="C44" s="426">
        <f>+C43+C42+C41+C36</f>
        <v>2966600</v>
      </c>
      <c r="D44" s="902">
        <f>+D43+D42+D41+D36</f>
        <v>3511138.71</v>
      </c>
      <c r="E44" s="902"/>
      <c r="F44" s="906">
        <f t="shared" si="2"/>
        <v>1.1835564990224499</v>
      </c>
      <c r="G44" s="906"/>
    </row>
    <row r="45" spans="1:8" ht="6.95" customHeight="1" x14ac:dyDescent="0.2">
      <c r="A45" s="528"/>
      <c r="B45" s="529"/>
      <c r="C45" s="529"/>
      <c r="D45" s="529"/>
      <c r="E45" s="529"/>
      <c r="F45" s="514"/>
      <c r="G45" s="514"/>
    </row>
    <row r="46" spans="1:8" ht="14.25" customHeight="1" x14ac:dyDescent="0.2">
      <c r="A46" s="907" t="s">
        <v>663</v>
      </c>
      <c r="B46" s="520" t="s">
        <v>105</v>
      </c>
      <c r="C46" s="520" t="s">
        <v>105</v>
      </c>
      <c r="D46" s="942" t="s">
        <v>566</v>
      </c>
      <c r="E46" s="942"/>
      <c r="F46" s="942"/>
      <c r="G46" s="942"/>
      <c r="H46" s="530"/>
    </row>
    <row r="47" spans="1:8" ht="21" customHeight="1" x14ac:dyDescent="0.2">
      <c r="A47" s="907"/>
      <c r="B47" s="531" t="s">
        <v>26</v>
      </c>
      <c r="C47" s="531" t="s">
        <v>27</v>
      </c>
      <c r="D47" s="532" t="s">
        <v>761</v>
      </c>
      <c r="E47" s="947" t="s">
        <v>762</v>
      </c>
      <c r="F47" s="947"/>
      <c r="G47" s="488" t="s">
        <v>29</v>
      </c>
    </row>
    <row r="48" spans="1:8" ht="15" customHeight="1" x14ac:dyDescent="0.2">
      <c r="A48" s="533" t="s">
        <v>664</v>
      </c>
      <c r="B48" s="524"/>
      <c r="C48" s="525" t="s">
        <v>112</v>
      </c>
      <c r="D48" s="526" t="s">
        <v>570</v>
      </c>
      <c r="E48" s="945" t="s">
        <v>114</v>
      </c>
      <c r="F48" s="945"/>
      <c r="G48" s="534" t="s">
        <v>763</v>
      </c>
    </row>
    <row r="49" spans="1:8" x14ac:dyDescent="0.2">
      <c r="A49" s="535" t="s">
        <v>667</v>
      </c>
      <c r="B49" s="443">
        <f>SUM(B50:B52)</f>
        <v>5572890.8099999996</v>
      </c>
      <c r="C49" s="443">
        <f>SUM(C50:C52)</f>
        <v>5572890.8099999996</v>
      </c>
      <c r="D49" s="443">
        <f>SUM(D50:D52)</f>
        <v>5346528.9000000004</v>
      </c>
      <c r="E49" s="948">
        <f>SUM(E50:E52)</f>
        <v>0</v>
      </c>
      <c r="F49" s="948"/>
      <c r="G49" s="444">
        <f t="shared" ref="G49:G57" si="3">IF(C49="",0,IF(C49=0,0,(D49+E49)/C49))</f>
        <v>0.95938159965491965</v>
      </c>
    </row>
    <row r="50" spans="1:8" x14ac:dyDescent="0.2">
      <c r="A50" s="527" t="s">
        <v>349</v>
      </c>
      <c r="B50" s="445">
        <v>2861896.8</v>
      </c>
      <c r="C50" s="445">
        <f>B50</f>
        <v>2861896.8</v>
      </c>
      <c r="D50" s="445">
        <v>2358882.25</v>
      </c>
      <c r="E50" s="949">
        <v>0</v>
      </c>
      <c r="F50" s="949"/>
      <c r="G50" s="444">
        <f t="shared" si="3"/>
        <v>0.82423735544901555</v>
      </c>
    </row>
    <row r="51" spans="1:8" x14ac:dyDescent="0.2">
      <c r="A51" s="527" t="s">
        <v>668</v>
      </c>
      <c r="B51" s="445"/>
      <c r="C51" s="445"/>
      <c r="D51" s="445"/>
      <c r="E51" s="949"/>
      <c r="F51" s="949"/>
      <c r="G51" s="444">
        <f t="shared" si="3"/>
        <v>0</v>
      </c>
    </row>
    <row r="52" spans="1:8" x14ac:dyDescent="0.2">
      <c r="A52" s="527" t="s">
        <v>351</v>
      </c>
      <c r="B52" s="445">
        <v>2710994.01</v>
      </c>
      <c r="C52" s="445">
        <f>B52</f>
        <v>2710994.01</v>
      </c>
      <c r="D52" s="445">
        <v>2987646.65</v>
      </c>
      <c r="E52" s="949">
        <v>0</v>
      </c>
      <c r="F52" s="949"/>
      <c r="G52" s="444">
        <f t="shared" si="3"/>
        <v>1.1020484143378835</v>
      </c>
    </row>
    <row r="53" spans="1:8" x14ac:dyDescent="0.2">
      <c r="A53" s="527" t="s">
        <v>572</v>
      </c>
      <c r="B53" s="419">
        <f>SUM(B54:B56)</f>
        <v>620101</v>
      </c>
      <c r="C53" s="419">
        <f>SUM(C54:C56)</f>
        <v>620101</v>
      </c>
      <c r="D53" s="419">
        <f>SUM(D54:D56)</f>
        <v>489091.52</v>
      </c>
      <c r="E53" s="950">
        <f>SUM(E54:E56)</f>
        <v>0</v>
      </c>
      <c r="F53" s="950"/>
      <c r="G53" s="444">
        <f t="shared" si="3"/>
        <v>0.78872880385614608</v>
      </c>
    </row>
    <row r="54" spans="1:8" x14ac:dyDescent="0.2">
      <c r="A54" s="513" t="s">
        <v>669</v>
      </c>
      <c r="B54" s="445">
        <v>620101</v>
      </c>
      <c r="C54" s="445">
        <f>B54</f>
        <v>620101</v>
      </c>
      <c r="D54" s="445">
        <v>489091.52</v>
      </c>
      <c r="E54" s="949">
        <v>0</v>
      </c>
      <c r="F54" s="949"/>
      <c r="G54" s="444">
        <f t="shared" si="3"/>
        <v>0.78872880385614608</v>
      </c>
    </row>
    <row r="55" spans="1:8" x14ac:dyDescent="0.2">
      <c r="A55" s="513" t="s">
        <v>354</v>
      </c>
      <c r="B55" s="445">
        <v>0</v>
      </c>
      <c r="C55" s="445"/>
      <c r="D55" s="445"/>
      <c r="E55" s="949"/>
      <c r="F55" s="949"/>
      <c r="G55" s="444">
        <f t="shared" si="3"/>
        <v>0</v>
      </c>
    </row>
    <row r="56" spans="1:8" x14ac:dyDescent="0.2">
      <c r="A56" s="513" t="s">
        <v>670</v>
      </c>
      <c r="B56" s="445"/>
      <c r="C56" s="445"/>
      <c r="D56" s="445"/>
      <c r="E56" s="949"/>
      <c r="F56" s="949"/>
      <c r="G56" s="444">
        <f t="shared" si="3"/>
        <v>0</v>
      </c>
    </row>
    <row r="57" spans="1:8" x14ac:dyDescent="0.2">
      <c r="A57" s="537" t="s">
        <v>671</v>
      </c>
      <c r="B57" s="447">
        <f>+B53+B49</f>
        <v>6192991.8099999996</v>
      </c>
      <c r="C57" s="447">
        <f>+C53+C49</f>
        <v>6192991.8099999996</v>
      </c>
      <c r="D57" s="447">
        <f>+D53+D49</f>
        <v>5835620.4199999999</v>
      </c>
      <c r="E57" s="951">
        <f>+E53+E49</f>
        <v>0</v>
      </c>
      <c r="F57" s="951"/>
      <c r="G57" s="461">
        <f t="shared" si="3"/>
        <v>0.94229422531724616</v>
      </c>
    </row>
    <row r="58" spans="1:8" ht="6.95" customHeight="1" x14ac:dyDescent="0.2">
      <c r="A58" s="952"/>
      <c r="B58" s="952"/>
      <c r="C58" s="527"/>
      <c r="D58" s="527"/>
      <c r="E58" s="527"/>
      <c r="F58" s="514"/>
      <c r="G58" s="514"/>
    </row>
    <row r="59" spans="1:8" ht="12.75" customHeight="1" x14ac:dyDescent="0.2">
      <c r="A59" s="909" t="s">
        <v>672</v>
      </c>
      <c r="B59" s="520" t="s">
        <v>105</v>
      </c>
      <c r="C59" s="520" t="s">
        <v>105</v>
      </c>
      <c r="D59" s="942" t="s">
        <v>566</v>
      </c>
      <c r="E59" s="942"/>
      <c r="F59" s="942"/>
      <c r="G59" s="942"/>
      <c r="H59" s="530"/>
    </row>
    <row r="60" spans="1:8" ht="21.75" customHeight="1" x14ac:dyDescent="0.2">
      <c r="A60" s="909"/>
      <c r="B60" s="531" t="s">
        <v>26</v>
      </c>
      <c r="C60" s="531" t="s">
        <v>27</v>
      </c>
      <c r="D60" s="532" t="s">
        <v>761</v>
      </c>
      <c r="E60" s="947" t="s">
        <v>762</v>
      </c>
      <c r="F60" s="947"/>
      <c r="G60" s="488" t="s">
        <v>29</v>
      </c>
    </row>
    <row r="61" spans="1:8" ht="14.25" customHeight="1" x14ac:dyDescent="0.2">
      <c r="A61" s="909"/>
      <c r="B61" s="540"/>
      <c r="C61" s="540"/>
      <c r="D61" s="526" t="s">
        <v>621</v>
      </c>
      <c r="E61" s="945" t="s">
        <v>674</v>
      </c>
      <c r="F61" s="945"/>
      <c r="G61" s="534" t="s">
        <v>764</v>
      </c>
    </row>
    <row r="62" spans="1:8" s="1" customFormat="1" x14ac:dyDescent="0.2">
      <c r="A62" s="451" t="s">
        <v>676</v>
      </c>
      <c r="B62" s="541"/>
      <c r="C62" s="542"/>
      <c r="D62" s="482"/>
      <c r="E62" s="953"/>
      <c r="F62" s="953"/>
      <c r="G62" s="444">
        <f t="shared" ref="G62:G72" si="4">IF(C62="",0,IF(C62=0,0,(D62+E62)/C62))</f>
        <v>0</v>
      </c>
    </row>
    <row r="63" spans="1:8" s="1" customFormat="1" x14ac:dyDescent="0.2">
      <c r="A63" s="453" t="s">
        <v>677</v>
      </c>
      <c r="B63" s="543"/>
      <c r="C63" s="544"/>
      <c r="D63" s="482"/>
      <c r="E63" s="953"/>
      <c r="F63" s="953"/>
      <c r="G63" s="444">
        <f t="shared" si="4"/>
        <v>0</v>
      </c>
    </row>
    <row r="64" spans="1:8" s="1" customFormat="1" x14ac:dyDescent="0.2">
      <c r="A64" s="453" t="s">
        <v>678</v>
      </c>
      <c r="B64" s="419">
        <f>SUM(B65:B67)</f>
        <v>3511138.71</v>
      </c>
      <c r="C64" s="419">
        <f>SUM(C65:C67)</f>
        <v>3511138.71</v>
      </c>
      <c r="D64" s="419">
        <f>SUM(D65:D67)</f>
        <v>3511138.71</v>
      </c>
      <c r="E64" s="901">
        <f>SUM(E65:E67)</f>
        <v>0</v>
      </c>
      <c r="F64" s="901"/>
      <c r="G64" s="444">
        <f t="shared" si="4"/>
        <v>1</v>
      </c>
    </row>
    <row r="65" spans="1:12" s="1" customFormat="1" x14ac:dyDescent="0.2">
      <c r="A65" s="433" t="s">
        <v>679</v>
      </c>
      <c r="B65" s="545">
        <v>3511138.71</v>
      </c>
      <c r="C65" s="545">
        <f>B65</f>
        <v>3511138.71</v>
      </c>
      <c r="D65" s="482">
        <f>C65</f>
        <v>3511138.71</v>
      </c>
      <c r="E65" s="953">
        <v>0</v>
      </c>
      <c r="F65" s="953"/>
      <c r="G65" s="444">
        <f t="shared" si="4"/>
        <v>1</v>
      </c>
    </row>
    <row r="66" spans="1:12" s="1" customFormat="1" x14ac:dyDescent="0.2">
      <c r="A66" s="433" t="s">
        <v>680</v>
      </c>
      <c r="B66" s="545"/>
      <c r="C66" s="545"/>
      <c r="D66" s="482"/>
      <c r="E66" s="953"/>
      <c r="F66" s="953"/>
      <c r="G66" s="444">
        <f t="shared" si="4"/>
        <v>0</v>
      </c>
    </row>
    <row r="67" spans="1:12" s="1" customFormat="1" x14ac:dyDescent="0.2">
      <c r="A67" s="454" t="s">
        <v>681</v>
      </c>
      <c r="B67" s="545"/>
      <c r="C67" s="545"/>
      <c r="D67" s="545"/>
      <c r="E67" s="953"/>
      <c r="F67" s="953"/>
      <c r="G67" s="444">
        <f t="shared" si="4"/>
        <v>0</v>
      </c>
    </row>
    <row r="68" spans="1:12" s="1" customFormat="1" x14ac:dyDescent="0.2">
      <c r="A68" s="455" t="s">
        <v>682</v>
      </c>
      <c r="B68" s="545"/>
      <c r="C68" s="545"/>
      <c r="D68" s="545"/>
      <c r="E68" s="953"/>
      <c r="F68" s="953"/>
      <c r="G68" s="444">
        <f t="shared" si="4"/>
        <v>0</v>
      </c>
    </row>
    <row r="69" spans="1:12" s="1" customFormat="1" ht="22.5" x14ac:dyDescent="0.2">
      <c r="A69" s="456" t="s">
        <v>683</v>
      </c>
      <c r="B69" s="546"/>
      <c r="C69" s="546"/>
      <c r="D69" s="546"/>
      <c r="E69" s="953"/>
      <c r="F69" s="953"/>
      <c r="G69" s="444">
        <f t="shared" si="4"/>
        <v>0</v>
      </c>
    </row>
    <row r="70" spans="1:12" s="1" customFormat="1" x14ac:dyDescent="0.2">
      <c r="A70" s="457" t="s">
        <v>684</v>
      </c>
      <c r="B70" s="545"/>
      <c r="C70" s="545"/>
      <c r="D70" s="545"/>
      <c r="E70" s="953"/>
      <c r="F70" s="953"/>
      <c r="G70" s="444">
        <f t="shared" si="4"/>
        <v>0</v>
      </c>
    </row>
    <row r="71" spans="1:12" s="1" customFormat="1" ht="24" customHeight="1" x14ac:dyDescent="0.2">
      <c r="A71" s="458" t="s">
        <v>685</v>
      </c>
      <c r="B71" s="545"/>
      <c r="C71" s="545"/>
      <c r="D71" s="545"/>
      <c r="E71" s="953"/>
      <c r="F71" s="953"/>
      <c r="G71" s="444">
        <f t="shared" si="4"/>
        <v>0</v>
      </c>
    </row>
    <row r="72" spans="1:12" s="1" customFormat="1" ht="16.5" customHeight="1" x14ac:dyDescent="0.2">
      <c r="A72" s="459" t="s">
        <v>686</v>
      </c>
      <c r="B72" s="460">
        <f>+B62+B63+B64+B68+B69+B70+B71</f>
        <v>3511138.71</v>
      </c>
      <c r="C72" s="460">
        <f>+C62+C63+C64+C68+C69+C70+C71</f>
        <v>3511138.71</v>
      </c>
      <c r="D72" s="460">
        <f>+D62+D63+D64+D68+D69+D70+D71</f>
        <v>3511138.71</v>
      </c>
      <c r="E72" s="954">
        <f>+E62+E63+E64+E68+E69+E70+E71</f>
        <v>0</v>
      </c>
      <c r="F72" s="954"/>
      <c r="G72" s="461">
        <f t="shared" si="4"/>
        <v>1</v>
      </c>
    </row>
    <row r="73" spans="1:12" ht="6.95" customHeight="1" x14ac:dyDescent="0.2">
      <c r="A73" s="547"/>
      <c r="B73" s="547"/>
      <c r="C73" s="547"/>
      <c r="D73" s="547"/>
      <c r="E73" s="547"/>
      <c r="F73" s="548"/>
      <c r="G73" s="549"/>
    </row>
    <row r="74" spans="1:12" ht="22.5" customHeight="1" x14ac:dyDescent="0.2">
      <c r="A74" s="955" t="s">
        <v>765</v>
      </c>
      <c r="B74" s="955"/>
      <c r="C74" s="955"/>
      <c r="D74" s="955"/>
      <c r="E74" s="955"/>
      <c r="F74" s="956">
        <f>+(D57+E57)-(D72+E72)</f>
        <v>2324481.71</v>
      </c>
      <c r="G74" s="956"/>
    </row>
    <row r="75" spans="1:12" ht="6.95" customHeight="1" x14ac:dyDescent="0.2">
      <c r="A75" s="550"/>
      <c r="B75" s="535"/>
      <c r="C75" s="515"/>
      <c r="D75" s="527"/>
      <c r="E75" s="527"/>
      <c r="F75" s="514"/>
      <c r="G75" s="514"/>
    </row>
    <row r="76" spans="1:12" ht="24.75" customHeight="1" x14ac:dyDescent="0.2">
      <c r="A76" s="910" t="s">
        <v>766</v>
      </c>
      <c r="B76" s="910"/>
      <c r="C76" s="910"/>
      <c r="D76" s="910"/>
      <c r="E76" s="910"/>
      <c r="F76" s="957">
        <f>F74/D31*100</f>
        <v>19.843208446532458</v>
      </c>
      <c r="G76" s="957"/>
    </row>
    <row r="77" spans="1:12" ht="6.95" customHeight="1" x14ac:dyDescent="0.2">
      <c r="A77" s="551"/>
      <c r="B77" s="551"/>
      <c r="C77" s="551"/>
      <c r="D77" s="551"/>
      <c r="E77" s="552"/>
      <c r="F77" s="514"/>
      <c r="G77" s="514"/>
    </row>
    <row r="78" spans="1:12" ht="13.5" customHeight="1" x14ac:dyDescent="0.2">
      <c r="A78" s="910" t="s">
        <v>689</v>
      </c>
      <c r="B78" s="910"/>
      <c r="C78" s="910"/>
      <c r="D78" s="910"/>
      <c r="E78" s="910"/>
      <c r="F78" s="912">
        <f>(F76-15)/100*D31</f>
        <v>567345.21950000001</v>
      </c>
      <c r="G78" s="912"/>
      <c r="I78" s="958"/>
      <c r="J78" s="958"/>
      <c r="K78" s="958"/>
      <c r="L78" s="958"/>
    </row>
    <row r="79" spans="1:12" ht="6.95" customHeight="1" x14ac:dyDescent="0.2">
      <c r="A79" s="472"/>
      <c r="B79" s="472"/>
      <c r="C79" s="472"/>
      <c r="D79" s="472"/>
      <c r="E79" s="552"/>
      <c r="F79" s="549"/>
      <c r="G79" s="549"/>
    </row>
    <row r="80" spans="1:12" ht="13.5" customHeight="1" x14ac:dyDescent="0.2">
      <c r="A80" s="913" t="s">
        <v>690</v>
      </c>
      <c r="B80" s="913"/>
      <c r="C80" s="914" t="s">
        <v>691</v>
      </c>
      <c r="D80" s="913" t="s">
        <v>692</v>
      </c>
      <c r="E80" s="913" t="s">
        <v>693</v>
      </c>
      <c r="F80" s="913" t="s">
        <v>694</v>
      </c>
      <c r="G80" s="914" t="s">
        <v>695</v>
      </c>
    </row>
    <row r="81" spans="1:7" ht="20.25" customHeight="1" x14ac:dyDescent="0.2">
      <c r="A81" s="913"/>
      <c r="B81" s="913"/>
      <c r="C81" s="914"/>
      <c r="D81" s="913"/>
      <c r="E81" s="913"/>
      <c r="F81" s="913"/>
      <c r="G81" s="914"/>
    </row>
    <row r="82" spans="1:7" s="1" customFormat="1" ht="15" customHeight="1" x14ac:dyDescent="0.2">
      <c r="A82" s="915" t="s">
        <v>696</v>
      </c>
      <c r="B82" s="915"/>
      <c r="C82" s="473"/>
      <c r="D82" s="474"/>
      <c r="E82" s="475"/>
      <c r="F82" s="476"/>
      <c r="G82" s="477"/>
    </row>
    <row r="83" spans="1:7" s="1" customFormat="1" ht="12.75" customHeight="1" x14ac:dyDescent="0.2">
      <c r="A83" s="916" t="s">
        <v>697</v>
      </c>
      <c r="B83" s="916"/>
      <c r="C83" s="478"/>
      <c r="D83" s="479"/>
      <c r="E83" s="423"/>
      <c r="F83" s="480"/>
      <c r="G83" s="481"/>
    </row>
    <row r="84" spans="1:7" s="1" customFormat="1" ht="12.75" customHeight="1" x14ac:dyDescent="0.2">
      <c r="A84" s="916" t="s">
        <v>698</v>
      </c>
      <c r="B84" s="916"/>
      <c r="C84" s="478"/>
      <c r="D84" s="479"/>
      <c r="E84" s="423"/>
      <c r="F84" s="480"/>
      <c r="G84" s="481"/>
    </row>
    <row r="85" spans="1:7" s="1" customFormat="1" ht="12.75" customHeight="1" x14ac:dyDescent="0.2">
      <c r="A85" s="916" t="s">
        <v>699</v>
      </c>
      <c r="B85" s="916"/>
      <c r="C85" s="478"/>
      <c r="D85" s="479"/>
      <c r="E85" s="423"/>
      <c r="F85" s="480"/>
      <c r="G85" s="481"/>
    </row>
    <row r="86" spans="1:7" s="1" customFormat="1" ht="12.75" customHeight="1" x14ac:dyDescent="0.2">
      <c r="A86" s="916" t="s">
        <v>700</v>
      </c>
      <c r="B86" s="916"/>
      <c r="C86" s="478"/>
      <c r="D86" s="479"/>
      <c r="E86" s="423"/>
      <c r="F86" s="480"/>
      <c r="G86" s="481"/>
    </row>
    <row r="87" spans="1:7" s="1" customFormat="1" ht="12.75" customHeight="1" x14ac:dyDescent="0.2">
      <c r="A87" s="916" t="s">
        <v>701</v>
      </c>
      <c r="B87" s="916"/>
      <c r="C87" s="478"/>
      <c r="D87" s="479"/>
      <c r="E87" s="423"/>
      <c r="F87" s="480"/>
      <c r="G87" s="481"/>
    </row>
    <row r="88" spans="1:7" s="1" customFormat="1" ht="12.75" customHeight="1" x14ac:dyDescent="0.2">
      <c r="A88" s="916" t="s">
        <v>702</v>
      </c>
      <c r="B88" s="916"/>
      <c r="C88" s="478"/>
      <c r="D88" s="479"/>
      <c r="E88" s="423"/>
      <c r="F88" s="480"/>
      <c r="G88" s="481"/>
    </row>
    <row r="89" spans="1:7" s="1" customFormat="1" ht="12.75" customHeight="1" x14ac:dyDescent="0.2">
      <c r="A89" s="916" t="s">
        <v>703</v>
      </c>
      <c r="B89" s="916"/>
      <c r="C89" s="478"/>
      <c r="D89" s="479"/>
      <c r="E89" s="423"/>
      <c r="F89" s="480"/>
      <c r="G89" s="481"/>
    </row>
    <row r="90" spans="1:7" s="1" customFormat="1" ht="12.75" customHeight="1" x14ac:dyDescent="0.2">
      <c r="A90" s="916" t="s">
        <v>704</v>
      </c>
      <c r="B90" s="916"/>
      <c r="C90" s="478"/>
      <c r="D90" s="479"/>
      <c r="E90" s="423"/>
      <c r="F90" s="480"/>
      <c r="G90" s="481"/>
    </row>
    <row r="91" spans="1:7" s="1" customFormat="1" ht="12.75" customHeight="1" x14ac:dyDescent="0.2">
      <c r="A91" s="916" t="s">
        <v>705</v>
      </c>
      <c r="B91" s="916"/>
      <c r="C91" s="478"/>
      <c r="D91" s="479"/>
      <c r="E91" s="423"/>
      <c r="F91" s="480"/>
      <c r="G91" s="481"/>
    </row>
    <row r="92" spans="1:7" s="1" customFormat="1" ht="12.75" customHeight="1" x14ac:dyDescent="0.2">
      <c r="A92" s="916" t="s">
        <v>706</v>
      </c>
      <c r="B92" s="916"/>
      <c r="C92" s="478"/>
      <c r="D92" s="479"/>
      <c r="E92" s="482"/>
      <c r="F92" s="483"/>
      <c r="G92" s="481"/>
    </row>
    <row r="93" spans="1:7" s="1" customFormat="1" ht="14.25" customHeight="1" x14ac:dyDescent="0.2">
      <c r="A93" s="917" t="s">
        <v>707</v>
      </c>
      <c r="B93" s="917"/>
      <c r="C93" s="484">
        <f>SUM(C82:C92)</f>
        <v>0</v>
      </c>
      <c r="D93" s="484">
        <f>SUM(D82:D92)</f>
        <v>0</v>
      </c>
      <c r="E93" s="484">
        <f>SUM(E82:E92)</f>
        <v>0</v>
      </c>
      <c r="F93" s="484">
        <f>SUM(F82:F92)</f>
        <v>0</v>
      </c>
      <c r="G93" s="485">
        <f>SUM(G82:G92)</f>
        <v>0</v>
      </c>
    </row>
    <row r="94" spans="1:7" ht="6.95" customHeight="1" x14ac:dyDescent="0.2">
      <c r="A94" s="553"/>
      <c r="B94" s="527"/>
      <c r="C94" s="515"/>
      <c r="D94" s="527"/>
      <c r="E94" s="527"/>
      <c r="F94" s="514"/>
      <c r="G94" s="514"/>
    </row>
    <row r="95" spans="1:7" ht="12.75" customHeight="1" x14ac:dyDescent="0.2">
      <c r="A95" s="959" t="s">
        <v>708</v>
      </c>
      <c r="B95" s="959"/>
      <c r="C95" s="914" t="s">
        <v>767</v>
      </c>
      <c r="D95" s="914"/>
      <c r="E95" s="914"/>
      <c r="F95" s="914"/>
      <c r="G95" s="914"/>
    </row>
    <row r="96" spans="1:7" ht="15.75" customHeight="1" x14ac:dyDescent="0.2">
      <c r="A96" s="959"/>
      <c r="B96" s="959"/>
      <c r="C96" s="914"/>
      <c r="D96" s="914"/>
      <c r="E96" s="914"/>
      <c r="F96" s="914"/>
      <c r="G96" s="914"/>
    </row>
    <row r="97" spans="1:7" ht="14.25" customHeight="1" x14ac:dyDescent="0.2">
      <c r="A97" s="959"/>
      <c r="B97" s="959"/>
      <c r="C97" s="919" t="s">
        <v>710</v>
      </c>
      <c r="D97" s="920" t="s">
        <v>711</v>
      </c>
      <c r="E97" s="920"/>
      <c r="F97" s="920" t="s">
        <v>712</v>
      </c>
      <c r="G97" s="920"/>
    </row>
    <row r="98" spans="1:7" ht="13.5" customHeight="1" x14ac:dyDescent="0.2">
      <c r="A98" s="489" t="s">
        <v>713</v>
      </c>
      <c r="B98" s="489"/>
      <c r="C98" s="919"/>
      <c r="D98" s="920"/>
      <c r="E98" s="920"/>
      <c r="F98" s="920"/>
      <c r="G98" s="920"/>
    </row>
    <row r="99" spans="1:7" ht="12" customHeight="1" x14ac:dyDescent="0.2">
      <c r="A99" s="490"/>
      <c r="B99" s="490"/>
      <c r="C99" s="491"/>
      <c r="D99" s="921" t="s">
        <v>714</v>
      </c>
      <c r="E99" s="921"/>
      <c r="F99" s="960"/>
      <c r="G99" s="960"/>
    </row>
    <row r="100" spans="1:7" s="1" customFormat="1" ht="13.5" customHeight="1" x14ac:dyDescent="0.2">
      <c r="A100" s="923" t="s">
        <v>715</v>
      </c>
      <c r="B100" s="923"/>
      <c r="C100" s="493"/>
      <c r="D100" s="924"/>
      <c r="E100" s="924"/>
      <c r="F100" s="924"/>
      <c r="G100" s="924"/>
    </row>
    <row r="101" spans="1:7" s="1" customFormat="1" ht="13.5" customHeight="1" x14ac:dyDescent="0.2">
      <c r="A101" s="927" t="s">
        <v>716</v>
      </c>
      <c r="B101" s="927"/>
      <c r="C101" s="494"/>
      <c r="D101" s="928"/>
      <c r="E101" s="928"/>
      <c r="F101" s="928"/>
      <c r="G101" s="928"/>
    </row>
    <row r="102" spans="1:7" s="1" customFormat="1" ht="13.5" customHeight="1" x14ac:dyDescent="0.2">
      <c r="A102" s="927" t="s">
        <v>717</v>
      </c>
      <c r="B102" s="927"/>
      <c r="C102" s="494"/>
      <c r="D102" s="928"/>
      <c r="E102" s="928"/>
      <c r="F102" s="928"/>
      <c r="G102" s="928"/>
    </row>
    <row r="103" spans="1:7" s="1" customFormat="1" ht="13.5" customHeight="1" x14ac:dyDescent="0.2">
      <c r="A103" s="927" t="s">
        <v>718</v>
      </c>
      <c r="B103" s="927"/>
      <c r="C103" s="494"/>
      <c r="D103" s="928"/>
      <c r="E103" s="928"/>
      <c r="F103" s="928"/>
      <c r="G103" s="928"/>
    </row>
    <row r="104" spans="1:7" s="1" customFormat="1" ht="13.5" customHeight="1" x14ac:dyDescent="0.2">
      <c r="A104" s="927" t="s">
        <v>719</v>
      </c>
      <c r="B104" s="927"/>
      <c r="C104" s="494"/>
      <c r="D104" s="928"/>
      <c r="E104" s="928"/>
      <c r="F104" s="928"/>
      <c r="G104" s="928"/>
    </row>
    <row r="105" spans="1:7" s="1" customFormat="1" ht="13.5" customHeight="1" x14ac:dyDescent="0.2">
      <c r="A105" s="927" t="s">
        <v>720</v>
      </c>
      <c r="B105" s="927"/>
      <c r="C105" s="494"/>
      <c r="D105" s="928"/>
      <c r="E105" s="928"/>
      <c r="F105" s="928"/>
      <c r="G105" s="928"/>
    </row>
    <row r="106" spans="1:7" s="1" customFormat="1" ht="13.5" customHeight="1" x14ac:dyDescent="0.2">
      <c r="A106" s="927" t="s">
        <v>721</v>
      </c>
      <c r="B106" s="927"/>
      <c r="C106" s="494"/>
      <c r="D106" s="928"/>
      <c r="E106" s="928"/>
      <c r="F106" s="928"/>
      <c r="G106" s="928"/>
    </row>
    <row r="107" spans="1:7" s="1" customFormat="1" ht="13.5" customHeight="1" x14ac:dyDescent="0.2">
      <c r="A107" s="927" t="s">
        <v>722</v>
      </c>
      <c r="B107" s="927"/>
      <c r="C107" s="494"/>
      <c r="D107" s="928"/>
      <c r="E107" s="928"/>
      <c r="F107" s="928"/>
      <c r="G107" s="928"/>
    </row>
    <row r="108" spans="1:7" s="1" customFormat="1" ht="13.5" customHeight="1" x14ac:dyDescent="0.2">
      <c r="A108" s="927" t="s">
        <v>723</v>
      </c>
      <c r="B108" s="927"/>
      <c r="C108" s="494"/>
      <c r="D108" s="928"/>
      <c r="E108" s="928"/>
      <c r="F108" s="928"/>
      <c r="G108" s="928"/>
    </row>
    <row r="109" spans="1:7" s="1" customFormat="1" ht="13.5" customHeight="1" x14ac:dyDescent="0.2">
      <c r="A109" s="927" t="s">
        <v>724</v>
      </c>
      <c r="B109" s="927"/>
      <c r="C109" s="494"/>
      <c r="D109" s="928"/>
      <c r="E109" s="928"/>
      <c r="F109" s="928"/>
      <c r="G109" s="928"/>
    </row>
    <row r="110" spans="1:7" s="1" customFormat="1" ht="13.5" customHeight="1" x14ac:dyDescent="0.2">
      <c r="A110" s="927" t="s">
        <v>725</v>
      </c>
      <c r="B110" s="927"/>
      <c r="C110" s="494"/>
      <c r="D110" s="928"/>
      <c r="E110" s="928"/>
      <c r="F110" s="928"/>
      <c r="G110" s="928"/>
    </row>
    <row r="111" spans="1:7" s="1" customFormat="1" ht="13.5" customHeight="1" x14ac:dyDescent="0.2">
      <c r="A111" s="931" t="s">
        <v>726</v>
      </c>
      <c r="B111" s="931"/>
      <c r="C111" s="495">
        <f>SUM(C100:C110)</f>
        <v>0</v>
      </c>
      <c r="D111" s="932">
        <f>SUM(D100:D110)</f>
        <v>0</v>
      </c>
      <c r="E111" s="932"/>
      <c r="F111" s="932">
        <f>SUM(F100:F110)</f>
        <v>0</v>
      </c>
      <c r="G111" s="932"/>
    </row>
    <row r="112" spans="1:7" ht="6.95" customHeight="1" x14ac:dyDescent="0.2">
      <c r="A112" s="527"/>
      <c r="B112" s="527"/>
      <c r="C112" s="527"/>
      <c r="D112" s="527"/>
      <c r="E112" s="527"/>
      <c r="F112" s="549"/>
      <c r="G112" s="514"/>
    </row>
    <row r="113" spans="1:7" ht="12.75" customHeight="1" x14ac:dyDescent="0.2">
      <c r="A113" s="920" t="s">
        <v>514</v>
      </c>
      <c r="B113" s="920"/>
      <c r="C113" s="914" t="s">
        <v>727</v>
      </c>
      <c r="D113" s="914"/>
      <c r="E113" s="914"/>
      <c r="F113" s="914"/>
      <c r="G113" s="914"/>
    </row>
    <row r="114" spans="1:7" ht="15.75" customHeight="1" x14ac:dyDescent="0.2">
      <c r="A114" s="933" t="s">
        <v>728</v>
      </c>
      <c r="B114" s="933"/>
      <c r="C114" s="914"/>
      <c r="D114" s="914"/>
      <c r="E114" s="914"/>
      <c r="F114" s="914"/>
      <c r="G114" s="914"/>
    </row>
    <row r="115" spans="1:7" ht="15" customHeight="1" x14ac:dyDescent="0.2">
      <c r="A115" s="934" t="s">
        <v>729</v>
      </c>
      <c r="B115" s="934"/>
      <c r="C115" s="919" t="s">
        <v>710</v>
      </c>
      <c r="D115" s="920" t="s">
        <v>711</v>
      </c>
      <c r="E115" s="920"/>
      <c r="F115" s="920" t="s">
        <v>712</v>
      </c>
      <c r="G115" s="920"/>
    </row>
    <row r="116" spans="1:7" ht="10.5" customHeight="1" x14ac:dyDescent="0.2">
      <c r="A116" s="933"/>
      <c r="B116" s="933"/>
      <c r="C116" s="919"/>
      <c r="D116" s="920"/>
      <c r="E116" s="920"/>
      <c r="F116" s="920"/>
      <c r="G116" s="920"/>
    </row>
    <row r="117" spans="1:7" ht="12" customHeight="1" x14ac:dyDescent="0.2">
      <c r="A117" s="490"/>
      <c r="B117" s="496"/>
      <c r="C117" s="491"/>
      <c r="D117" s="921" t="s">
        <v>730</v>
      </c>
      <c r="E117" s="921"/>
      <c r="F117" s="960"/>
      <c r="G117" s="960"/>
    </row>
    <row r="118" spans="1:7" s="1" customFormat="1" ht="14.85" customHeight="1" x14ac:dyDescent="0.2">
      <c r="A118" s="923" t="s">
        <v>731</v>
      </c>
      <c r="B118" s="923"/>
      <c r="C118" s="497"/>
      <c r="D118" s="935"/>
      <c r="E118" s="935"/>
      <c r="F118" s="935"/>
      <c r="G118" s="935"/>
    </row>
    <row r="119" spans="1:7" s="1" customFormat="1" ht="14.85" customHeight="1" x14ac:dyDescent="0.2">
      <c r="A119" s="927" t="s">
        <v>732</v>
      </c>
      <c r="B119" s="927"/>
      <c r="C119" s="498"/>
      <c r="D119" s="936"/>
      <c r="E119" s="936"/>
      <c r="F119" s="936"/>
      <c r="G119" s="936"/>
    </row>
    <row r="120" spans="1:7" s="1" customFormat="1" ht="14.85" customHeight="1" x14ac:dyDescent="0.2">
      <c r="A120" s="927" t="s">
        <v>733</v>
      </c>
      <c r="B120" s="927"/>
      <c r="C120" s="498"/>
      <c r="D120" s="936"/>
      <c r="E120" s="936"/>
      <c r="F120" s="936"/>
      <c r="G120" s="936"/>
    </row>
    <row r="121" spans="1:7" s="1" customFormat="1" ht="14.85" customHeight="1" x14ac:dyDescent="0.2">
      <c r="A121" s="927" t="s">
        <v>734</v>
      </c>
      <c r="B121" s="927"/>
      <c r="C121" s="498"/>
      <c r="D121" s="936"/>
      <c r="E121" s="936"/>
      <c r="F121" s="936"/>
      <c r="G121" s="936"/>
    </row>
    <row r="122" spans="1:7" s="1" customFormat="1" ht="14.85" customHeight="1" x14ac:dyDescent="0.2">
      <c r="A122" s="927" t="s">
        <v>735</v>
      </c>
      <c r="B122" s="927"/>
      <c r="C122" s="498"/>
      <c r="D122" s="936"/>
      <c r="E122" s="936"/>
      <c r="F122" s="936"/>
      <c r="G122" s="936"/>
    </row>
    <row r="123" spans="1:7" s="1" customFormat="1" ht="14.85" customHeight="1" x14ac:dyDescent="0.2">
      <c r="A123" s="927" t="s">
        <v>736</v>
      </c>
      <c r="B123" s="927"/>
      <c r="C123" s="498"/>
      <c r="D123" s="936"/>
      <c r="E123" s="936"/>
      <c r="F123" s="936"/>
      <c r="G123" s="936"/>
    </row>
    <row r="124" spans="1:7" s="1" customFormat="1" ht="14.85" customHeight="1" x14ac:dyDescent="0.2">
      <c r="A124" s="927" t="s">
        <v>737</v>
      </c>
      <c r="B124" s="927"/>
      <c r="C124" s="498"/>
      <c r="D124" s="936"/>
      <c r="E124" s="936"/>
      <c r="F124" s="936"/>
      <c r="G124" s="936"/>
    </row>
    <row r="125" spans="1:7" s="1" customFormat="1" ht="14.85" customHeight="1" x14ac:dyDescent="0.2">
      <c r="A125" s="927" t="s">
        <v>738</v>
      </c>
      <c r="B125" s="927"/>
      <c r="C125" s="498"/>
      <c r="D125" s="936"/>
      <c r="E125" s="936"/>
      <c r="F125" s="936"/>
      <c r="G125" s="936"/>
    </row>
    <row r="126" spans="1:7" s="1" customFormat="1" ht="14.85" customHeight="1" x14ac:dyDescent="0.2">
      <c r="A126" s="927" t="s">
        <v>739</v>
      </c>
      <c r="B126" s="927"/>
      <c r="C126" s="498"/>
      <c r="D126" s="936"/>
      <c r="E126" s="936"/>
      <c r="F126" s="936"/>
      <c r="G126" s="936"/>
    </row>
    <row r="127" spans="1:7" s="1" customFormat="1" ht="14.85" customHeight="1" x14ac:dyDescent="0.2">
      <c r="A127" s="927" t="s">
        <v>740</v>
      </c>
      <c r="B127" s="927"/>
      <c r="C127" s="498"/>
      <c r="D127" s="936"/>
      <c r="E127" s="936"/>
      <c r="F127" s="936"/>
      <c r="G127" s="936"/>
    </row>
    <row r="128" spans="1:7" s="1" customFormat="1" ht="12.75" customHeight="1" x14ac:dyDescent="0.2">
      <c r="A128" s="937" t="s">
        <v>741</v>
      </c>
      <c r="B128" s="937"/>
      <c r="C128" s="495">
        <f>SUM(C118:C127)</f>
        <v>0</v>
      </c>
      <c r="D128" s="932">
        <f>SUM(D118:D127)</f>
        <v>0</v>
      </c>
      <c r="E128" s="932"/>
      <c r="F128" s="932">
        <f>SUM(F118:F127)</f>
        <v>0</v>
      </c>
      <c r="G128" s="932"/>
    </row>
    <row r="129" spans="1:8" ht="6.95" customHeight="1" x14ac:dyDescent="0.2">
      <c r="A129" s="527"/>
      <c r="B129" s="539"/>
      <c r="C129" s="554"/>
      <c r="D129" s="527"/>
      <c r="E129" s="527"/>
      <c r="F129" s="514"/>
      <c r="G129" s="514"/>
    </row>
    <row r="130" spans="1:8" x14ac:dyDescent="0.2">
      <c r="A130" s="555" t="s">
        <v>663</v>
      </c>
      <c r="B130" s="520" t="s">
        <v>105</v>
      </c>
      <c r="C130" s="520" t="s">
        <v>105</v>
      </c>
      <c r="D130" s="942" t="s">
        <v>566</v>
      </c>
      <c r="E130" s="942"/>
      <c r="F130" s="942"/>
      <c r="G130" s="942"/>
      <c r="H130" s="530"/>
    </row>
    <row r="131" spans="1:8" ht="21.75" customHeight="1" x14ac:dyDescent="0.2">
      <c r="A131" s="533" t="s">
        <v>742</v>
      </c>
      <c r="B131" s="522" t="s">
        <v>26</v>
      </c>
      <c r="C131" s="522" t="s">
        <v>27</v>
      </c>
      <c r="D131" s="532" t="s">
        <v>761</v>
      </c>
      <c r="E131" s="947" t="s">
        <v>762</v>
      </c>
      <c r="F131" s="947"/>
      <c r="G131" s="488" t="s">
        <v>29</v>
      </c>
    </row>
    <row r="132" spans="1:8" ht="13.5" customHeight="1" x14ac:dyDescent="0.2">
      <c r="A132" s="556"/>
      <c r="B132" s="524"/>
      <c r="C132" s="526"/>
      <c r="D132" s="526" t="s">
        <v>570</v>
      </c>
      <c r="E132" s="945" t="s">
        <v>114</v>
      </c>
      <c r="F132" s="945"/>
      <c r="G132" s="534" t="s">
        <v>763</v>
      </c>
    </row>
    <row r="133" spans="1:8" x14ac:dyDescent="0.2">
      <c r="A133" s="527" t="s">
        <v>747</v>
      </c>
      <c r="B133" s="423">
        <v>2206000</v>
      </c>
      <c r="C133" s="423">
        <v>3433639.66</v>
      </c>
      <c r="D133" s="482">
        <v>2998554.67</v>
      </c>
      <c r="E133" s="961"/>
      <c r="F133" s="961"/>
      <c r="G133" s="444">
        <f t="shared" ref="G133:G140" si="5">IF(C133="",0,IF(C133=0,0,(D133+E133)/C133))</f>
        <v>0.8732875219643752</v>
      </c>
    </row>
    <row r="134" spans="1:8" x14ac:dyDescent="0.2">
      <c r="A134" s="527" t="s">
        <v>748</v>
      </c>
      <c r="B134" s="423">
        <v>1229600</v>
      </c>
      <c r="C134" s="423">
        <v>2571716.66</v>
      </c>
      <c r="D134" s="482">
        <v>1817982.19</v>
      </c>
      <c r="E134" s="961"/>
      <c r="F134" s="961"/>
      <c r="G134" s="444">
        <f t="shared" si="5"/>
        <v>0.70691387518561233</v>
      </c>
    </row>
    <row r="135" spans="1:8" x14ac:dyDescent="0.2">
      <c r="A135" s="527" t="s">
        <v>749</v>
      </c>
      <c r="B135" s="423">
        <v>0</v>
      </c>
      <c r="C135" s="423">
        <f>B135</f>
        <v>0</v>
      </c>
      <c r="D135" s="482"/>
      <c r="E135" s="961"/>
      <c r="F135" s="961"/>
      <c r="G135" s="444">
        <f t="shared" si="5"/>
        <v>0</v>
      </c>
    </row>
    <row r="136" spans="1:8" x14ac:dyDescent="0.2">
      <c r="A136" s="527" t="s">
        <v>750</v>
      </c>
      <c r="B136" s="423">
        <v>70000</v>
      </c>
      <c r="C136" s="423">
        <v>80729.05</v>
      </c>
      <c r="D136" s="482">
        <v>63569.23</v>
      </c>
      <c r="E136" s="961"/>
      <c r="F136" s="961"/>
      <c r="G136" s="444">
        <f t="shared" si="5"/>
        <v>0.78743934184782305</v>
      </c>
    </row>
    <row r="137" spans="1:8" x14ac:dyDescent="0.2">
      <c r="A137" s="527" t="s">
        <v>751</v>
      </c>
      <c r="B137" s="423">
        <v>85000</v>
      </c>
      <c r="C137" s="423">
        <v>106906.44</v>
      </c>
      <c r="D137" s="482">
        <v>98038.44</v>
      </c>
      <c r="E137" s="961"/>
      <c r="F137" s="961"/>
      <c r="G137" s="444">
        <f t="shared" si="5"/>
        <v>0.91704896356103527</v>
      </c>
    </row>
    <row r="138" spans="1:8" x14ac:dyDescent="0.2">
      <c r="A138" s="527" t="s">
        <v>752</v>
      </c>
      <c r="B138" s="423"/>
      <c r="C138" s="423">
        <f>B138</f>
        <v>0</v>
      </c>
      <c r="D138" s="482"/>
      <c r="E138" s="961"/>
      <c r="F138" s="961"/>
      <c r="G138" s="444">
        <f t="shared" si="5"/>
        <v>0</v>
      </c>
    </row>
    <row r="139" spans="1:8" x14ac:dyDescent="0.2">
      <c r="A139" s="554" t="s">
        <v>753</v>
      </c>
      <c r="B139" s="503">
        <v>200000</v>
      </c>
      <c r="C139" s="423">
        <v>868476.89</v>
      </c>
      <c r="D139" s="482">
        <v>857475.89</v>
      </c>
      <c r="E139" s="961"/>
      <c r="F139" s="961"/>
      <c r="G139" s="444">
        <f t="shared" si="5"/>
        <v>0.98733299627581339</v>
      </c>
    </row>
    <row r="140" spans="1:8" x14ac:dyDescent="0.2">
      <c r="A140" s="529" t="s">
        <v>182</v>
      </c>
      <c r="B140" s="425">
        <f>SUM(B133:B139)</f>
        <v>3790600</v>
      </c>
      <c r="C140" s="425">
        <f>SUM(C133:C139)</f>
        <v>7061468.7000000002</v>
      </c>
      <c r="D140" s="425">
        <f>SUM(D133:D139)</f>
        <v>5835620.4199999999</v>
      </c>
      <c r="E140" s="902">
        <f>SUM(E133:E139)</f>
        <v>0</v>
      </c>
      <c r="F140" s="902"/>
      <c r="G140" s="461">
        <f t="shared" si="5"/>
        <v>0.82640321269143335</v>
      </c>
    </row>
    <row r="141" spans="1:8" x14ac:dyDescent="0.2">
      <c r="A141" s="557" t="s">
        <v>138</v>
      </c>
      <c r="B141" s="558"/>
      <c r="C141" s="558"/>
      <c r="D141" s="559"/>
      <c r="E141" s="559"/>
      <c r="F141" s="560"/>
      <c r="G141" s="560"/>
    </row>
    <row r="142" spans="1:8" s="563" customFormat="1" x14ac:dyDescent="0.2">
      <c r="A142" s="527" t="s">
        <v>754</v>
      </c>
      <c r="B142" s="561"/>
      <c r="C142" s="561"/>
      <c r="D142" s="561"/>
      <c r="E142" s="561"/>
      <c r="F142" s="562"/>
      <c r="G142" s="562"/>
    </row>
    <row r="143" spans="1:8" x14ac:dyDescent="0.2">
      <c r="A143" s="564" t="s">
        <v>755</v>
      </c>
      <c r="B143" s="527"/>
      <c r="C143" s="527"/>
      <c r="D143" s="527"/>
      <c r="E143" s="527"/>
      <c r="F143" s="549"/>
      <c r="G143" s="549"/>
    </row>
    <row r="144" spans="1:8" x14ac:dyDescent="0.2">
      <c r="A144" s="564" t="s">
        <v>756</v>
      </c>
      <c r="B144" s="527"/>
      <c r="C144" s="527"/>
      <c r="D144" s="527"/>
      <c r="E144" s="527"/>
      <c r="F144" s="549"/>
      <c r="G144" s="549"/>
    </row>
    <row r="145" spans="1:7" x14ac:dyDescent="0.2">
      <c r="A145" s="565" t="s">
        <v>757</v>
      </c>
      <c r="B145" s="513"/>
      <c r="C145" s="513"/>
      <c r="D145" s="527"/>
      <c r="E145" s="527"/>
      <c r="F145" s="549"/>
      <c r="G145" s="549"/>
    </row>
  </sheetData>
  <sheetProtection selectLockedCells="1"/>
  <mergeCells count="22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 r:id="rId1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indexed="50"/>
  </sheetPr>
  <dimension ref="A1:G37"/>
  <sheetViews>
    <sheetView topLeftCell="A2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62" t="s">
        <v>768</v>
      </c>
      <c r="B1" s="962"/>
      <c r="C1" s="962"/>
      <c r="D1" s="962"/>
      <c r="E1" s="962"/>
      <c r="F1" s="962"/>
      <c r="G1" s="962"/>
    </row>
    <row r="2" spans="1:7" ht="6.95" customHeight="1" x14ac:dyDescent="0.2">
      <c r="A2" s="404"/>
      <c r="B2" s="404"/>
      <c r="C2" s="404"/>
      <c r="D2" s="404"/>
      <c r="E2" s="404"/>
      <c r="F2" s="438"/>
      <c r="G2" s="438"/>
    </row>
    <row r="3" spans="1:7" ht="12.75" customHeight="1" x14ac:dyDescent="0.2">
      <c r="A3" s="890" t="s">
        <v>916</v>
      </c>
      <c r="B3" s="890"/>
      <c r="C3" s="890"/>
      <c r="D3" s="890"/>
      <c r="E3" s="890"/>
      <c r="F3" s="890"/>
      <c r="G3" s="890"/>
    </row>
    <row r="4" spans="1:7" ht="12.75" customHeight="1" x14ac:dyDescent="0.2">
      <c r="A4" s="891" t="s">
        <v>18</v>
      </c>
      <c r="B4" s="891"/>
      <c r="C4" s="891"/>
      <c r="D4" s="891"/>
      <c r="E4" s="891"/>
      <c r="F4" s="891"/>
      <c r="G4" s="891"/>
    </row>
    <row r="5" spans="1:7" ht="12.75" customHeight="1" x14ac:dyDescent="0.2">
      <c r="A5" s="892" t="s">
        <v>629</v>
      </c>
      <c r="B5" s="892"/>
      <c r="C5" s="892"/>
      <c r="D5" s="892"/>
      <c r="E5" s="892"/>
      <c r="F5" s="892"/>
      <c r="G5" s="892"/>
    </row>
    <row r="6" spans="1:7" ht="12.75" customHeight="1" x14ac:dyDescent="0.2">
      <c r="A6" s="891" t="s">
        <v>20</v>
      </c>
      <c r="B6" s="891"/>
      <c r="C6" s="891"/>
      <c r="D6" s="891"/>
      <c r="E6" s="891"/>
      <c r="F6" s="891"/>
      <c r="G6" s="891"/>
    </row>
    <row r="7" spans="1:7" ht="12.75" customHeight="1" x14ac:dyDescent="0.2">
      <c r="A7" s="890" t="s">
        <v>922</v>
      </c>
      <c r="B7" s="890"/>
      <c r="C7" s="890"/>
      <c r="D7" s="890"/>
      <c r="E7" s="890"/>
      <c r="F7" s="890"/>
      <c r="G7" s="890"/>
    </row>
    <row r="8" spans="1:7" ht="6.95" customHeight="1" x14ac:dyDescent="0.2">
      <c r="A8" s="404"/>
      <c r="B8" s="404"/>
      <c r="C8" s="404"/>
      <c r="D8" s="404"/>
      <c r="E8" s="404"/>
      <c r="F8" s="438"/>
      <c r="G8" s="438"/>
    </row>
    <row r="9" spans="1:7" ht="12.75" customHeight="1" x14ac:dyDescent="0.2">
      <c r="A9" s="433" t="s">
        <v>630</v>
      </c>
      <c r="B9" s="407"/>
      <c r="C9" s="407"/>
      <c r="D9" s="407"/>
      <c r="E9" s="438"/>
      <c r="F9" s="438"/>
      <c r="G9" s="408">
        <v>1</v>
      </c>
    </row>
    <row r="10" spans="1:7" ht="12.75" customHeight="1" x14ac:dyDescent="0.2">
      <c r="A10" s="963" t="s">
        <v>769</v>
      </c>
      <c r="B10" s="913" t="s">
        <v>770</v>
      </c>
      <c r="C10" s="913"/>
      <c r="D10" s="893" t="s">
        <v>107</v>
      </c>
      <c r="E10" s="893"/>
      <c r="F10" s="893" t="s">
        <v>108</v>
      </c>
      <c r="G10" s="893"/>
    </row>
    <row r="11" spans="1:7" ht="12.75" customHeight="1" x14ac:dyDescent="0.2">
      <c r="A11" s="963"/>
      <c r="B11" s="913"/>
      <c r="C11" s="913"/>
      <c r="D11" s="410" t="s">
        <v>30</v>
      </c>
      <c r="E11" s="439" t="s">
        <v>29</v>
      </c>
      <c r="F11" s="410" t="s">
        <v>30</v>
      </c>
      <c r="G11" s="439" t="s">
        <v>29</v>
      </c>
    </row>
    <row r="12" spans="1:7" ht="12.75" customHeight="1" x14ac:dyDescent="0.2">
      <c r="A12" s="440" t="s">
        <v>664</v>
      </c>
      <c r="B12" s="913"/>
      <c r="C12" s="913"/>
      <c r="D12" s="416" t="s">
        <v>32</v>
      </c>
      <c r="E12" s="441" t="s">
        <v>632</v>
      </c>
      <c r="F12" s="416" t="s">
        <v>34</v>
      </c>
      <c r="G12" s="441" t="s">
        <v>771</v>
      </c>
    </row>
    <row r="13" spans="1:7" ht="12.75" customHeight="1" x14ac:dyDescent="0.2">
      <c r="A13" s="442" t="s">
        <v>667</v>
      </c>
      <c r="B13" s="964">
        <f>SUM(B14:B16)</f>
        <v>0</v>
      </c>
      <c r="C13" s="964"/>
      <c r="D13" s="443">
        <f>SUM(D14:D16)</f>
        <v>0</v>
      </c>
      <c r="E13" s="566">
        <f t="shared" ref="E13:E21" si="0">IF($B13="",0,IF($B13=0,0,D13/$B13))</f>
        <v>0</v>
      </c>
      <c r="F13" s="443">
        <f>SUM(F14:F16)</f>
        <v>0</v>
      </c>
      <c r="G13" s="567">
        <f t="shared" ref="G13:G21" si="1">IF($B13="",0,IF($B13=0,0,F13/$B13))</f>
        <v>0</v>
      </c>
    </row>
    <row r="14" spans="1:7" ht="12.75" customHeight="1" x14ac:dyDescent="0.2">
      <c r="A14" s="428" t="s">
        <v>349</v>
      </c>
      <c r="B14" s="965"/>
      <c r="C14" s="965"/>
      <c r="D14" s="445"/>
      <c r="E14" s="568">
        <f t="shared" si="0"/>
        <v>0</v>
      </c>
      <c r="F14" s="445"/>
      <c r="G14" s="420">
        <f t="shared" si="1"/>
        <v>0</v>
      </c>
    </row>
    <row r="15" spans="1:7" ht="12.75" customHeight="1" x14ac:dyDescent="0.2">
      <c r="A15" s="428" t="s">
        <v>668</v>
      </c>
      <c r="B15" s="965"/>
      <c r="C15" s="965"/>
      <c r="D15" s="445"/>
      <c r="E15" s="568">
        <f t="shared" si="0"/>
        <v>0</v>
      </c>
      <c r="F15" s="445"/>
      <c r="G15" s="420">
        <f t="shared" si="1"/>
        <v>0</v>
      </c>
    </row>
    <row r="16" spans="1:7" ht="12.75" customHeight="1" x14ac:dyDescent="0.2">
      <c r="A16" s="428" t="s">
        <v>351</v>
      </c>
      <c r="B16" s="965"/>
      <c r="C16" s="965"/>
      <c r="D16" s="445"/>
      <c r="E16" s="568">
        <f t="shared" si="0"/>
        <v>0</v>
      </c>
      <c r="F16" s="445"/>
      <c r="G16" s="420">
        <f t="shared" si="1"/>
        <v>0</v>
      </c>
    </row>
    <row r="17" spans="1:7" ht="12.75" customHeight="1" x14ac:dyDescent="0.2">
      <c r="A17" s="428" t="s">
        <v>572</v>
      </c>
      <c r="B17" s="901">
        <f>SUM(B18:B20)</f>
        <v>0</v>
      </c>
      <c r="C17" s="901"/>
      <c r="D17" s="419">
        <f>SUM(D18:D20)</f>
        <v>0</v>
      </c>
      <c r="E17" s="568">
        <f t="shared" si="0"/>
        <v>0</v>
      </c>
      <c r="F17" s="419">
        <f>SUM(F18:F20)</f>
        <v>0</v>
      </c>
      <c r="G17" s="420">
        <f t="shared" si="1"/>
        <v>0</v>
      </c>
    </row>
    <row r="18" spans="1:7" ht="12.75" customHeight="1" x14ac:dyDescent="0.2">
      <c r="A18" s="404" t="s">
        <v>669</v>
      </c>
      <c r="B18" s="965"/>
      <c r="C18" s="965"/>
      <c r="D18" s="445"/>
      <c r="E18" s="568">
        <f t="shared" si="0"/>
        <v>0</v>
      </c>
      <c r="F18" s="445"/>
      <c r="G18" s="420">
        <f t="shared" si="1"/>
        <v>0</v>
      </c>
    </row>
    <row r="19" spans="1:7" ht="12.75" customHeight="1" x14ac:dyDescent="0.2">
      <c r="A19" s="404" t="s">
        <v>354</v>
      </c>
      <c r="B19" s="965"/>
      <c r="C19" s="965"/>
      <c r="D19" s="445"/>
      <c r="E19" s="568">
        <f t="shared" si="0"/>
        <v>0</v>
      </c>
      <c r="F19" s="445"/>
      <c r="G19" s="420">
        <f t="shared" si="1"/>
        <v>0</v>
      </c>
    </row>
    <row r="20" spans="1:7" ht="12.75" customHeight="1" x14ac:dyDescent="0.2">
      <c r="A20" s="404" t="s">
        <v>670</v>
      </c>
      <c r="B20" s="965"/>
      <c r="C20" s="965"/>
      <c r="D20" s="445"/>
      <c r="E20" s="569">
        <f t="shared" si="0"/>
        <v>0</v>
      </c>
      <c r="F20" s="445"/>
      <c r="G20" s="570">
        <f t="shared" si="1"/>
        <v>0</v>
      </c>
    </row>
    <row r="21" spans="1:7" ht="12.75" customHeight="1" x14ac:dyDescent="0.2">
      <c r="A21" s="446" t="s">
        <v>772</v>
      </c>
      <c r="B21" s="966">
        <f>+B17+B13</f>
        <v>0</v>
      </c>
      <c r="C21" s="966"/>
      <c r="D21" s="447">
        <f>+D17+D13</f>
        <v>0</v>
      </c>
      <c r="E21" s="571">
        <f t="shared" si="0"/>
        <v>0</v>
      </c>
      <c r="F21" s="447">
        <f>+F17+F13</f>
        <v>0</v>
      </c>
      <c r="G21" s="427">
        <f t="shared" si="1"/>
        <v>0</v>
      </c>
    </row>
    <row r="22" spans="1:7" ht="6.95" customHeight="1" x14ac:dyDescent="0.2">
      <c r="A22" s="908"/>
      <c r="B22" s="908"/>
      <c r="C22" s="428"/>
      <c r="D22" s="428"/>
      <c r="E22" s="428"/>
      <c r="F22" s="438"/>
      <c r="G22" s="438"/>
    </row>
    <row r="23" spans="1:7" ht="12.75" customHeight="1" x14ac:dyDescent="0.2">
      <c r="A23" s="909" t="s">
        <v>672</v>
      </c>
      <c r="B23" s="909"/>
      <c r="C23" s="909"/>
      <c r="D23" s="893" t="s">
        <v>107</v>
      </c>
      <c r="E23" s="893"/>
      <c r="F23" s="893" t="s">
        <v>108</v>
      </c>
      <c r="G23" s="893"/>
    </row>
    <row r="24" spans="1:7" ht="12.75" customHeight="1" x14ac:dyDescent="0.2">
      <c r="A24" s="909"/>
      <c r="B24" s="909"/>
      <c r="C24" s="909"/>
      <c r="D24" s="410" t="s">
        <v>30</v>
      </c>
      <c r="E24" s="439" t="s">
        <v>29</v>
      </c>
      <c r="F24" s="410" t="s">
        <v>30</v>
      </c>
      <c r="G24" s="439" t="s">
        <v>29</v>
      </c>
    </row>
    <row r="25" spans="1:7" ht="12.75" customHeight="1" x14ac:dyDescent="0.2">
      <c r="A25" s="909"/>
      <c r="B25" s="909"/>
      <c r="C25" s="909"/>
      <c r="D25" s="416" t="s">
        <v>111</v>
      </c>
      <c r="E25" s="441" t="s">
        <v>773</v>
      </c>
      <c r="F25" s="416" t="s">
        <v>570</v>
      </c>
      <c r="G25" s="441" t="s">
        <v>774</v>
      </c>
    </row>
    <row r="26" spans="1:7" ht="12.75" customHeight="1" x14ac:dyDescent="0.2">
      <c r="A26" s="453" t="s">
        <v>677</v>
      </c>
      <c r="B26" s="965"/>
      <c r="C26" s="965"/>
      <c r="D26" s="445"/>
      <c r="E26" s="536">
        <f t="shared" ref="E26:E35" si="2">IF(E$21="",0,IF(E$21=0,0,D26/E$21))</f>
        <v>0</v>
      </c>
      <c r="F26" s="445"/>
      <c r="G26" s="572">
        <f t="shared" ref="G26:G35" si="3">IF(G$21="",0,IF(G$21=0,0,F26/G$21))</f>
        <v>0</v>
      </c>
    </row>
    <row r="27" spans="1:7" ht="12.75" customHeight="1" x14ac:dyDescent="0.2">
      <c r="A27" s="453" t="s">
        <v>678</v>
      </c>
      <c r="B27" s="901">
        <f>SUM(B28:B30)</f>
        <v>0</v>
      </c>
      <c r="C27" s="901"/>
      <c r="D27" s="419">
        <f>SUM(D28:D30)</f>
        <v>0</v>
      </c>
      <c r="E27" s="536">
        <f t="shared" si="2"/>
        <v>0</v>
      </c>
      <c r="F27" s="419">
        <f>SUM(F28:F30)</f>
        <v>0</v>
      </c>
      <c r="G27" s="572">
        <f t="shared" si="3"/>
        <v>0</v>
      </c>
    </row>
    <row r="28" spans="1:7" ht="12.75" customHeight="1" x14ac:dyDescent="0.2">
      <c r="A28" s="433" t="s">
        <v>679</v>
      </c>
      <c r="B28" s="965"/>
      <c r="C28" s="965"/>
      <c r="D28" s="445"/>
      <c r="E28" s="536">
        <f t="shared" si="2"/>
        <v>0</v>
      </c>
      <c r="F28" s="445"/>
      <c r="G28" s="572">
        <f t="shared" si="3"/>
        <v>0</v>
      </c>
    </row>
    <row r="29" spans="1:7" ht="12.75" customHeight="1" x14ac:dyDescent="0.2">
      <c r="A29" s="433" t="s">
        <v>680</v>
      </c>
      <c r="B29" s="965"/>
      <c r="C29" s="965"/>
      <c r="D29" s="445"/>
      <c r="E29" s="536">
        <f t="shared" si="2"/>
        <v>0</v>
      </c>
      <c r="F29" s="445"/>
      <c r="G29" s="572">
        <f t="shared" si="3"/>
        <v>0</v>
      </c>
    </row>
    <row r="30" spans="1:7" ht="12.75" customHeight="1" x14ac:dyDescent="0.2">
      <c r="A30" s="430" t="s">
        <v>681</v>
      </c>
      <c r="B30" s="965"/>
      <c r="C30" s="965"/>
      <c r="D30" s="432"/>
      <c r="E30" s="536">
        <f t="shared" si="2"/>
        <v>0</v>
      </c>
      <c r="F30" s="432"/>
      <c r="G30" s="572">
        <f t="shared" si="3"/>
        <v>0</v>
      </c>
    </row>
    <row r="31" spans="1:7" ht="12.75" customHeight="1" x14ac:dyDescent="0.2">
      <c r="A31" s="453" t="s">
        <v>682</v>
      </c>
      <c r="B31" s="965"/>
      <c r="C31" s="965"/>
      <c r="D31" s="432"/>
      <c r="E31" s="536">
        <f t="shared" si="2"/>
        <v>0</v>
      </c>
      <c r="F31" s="432"/>
      <c r="G31" s="572">
        <f t="shared" si="3"/>
        <v>0</v>
      </c>
    </row>
    <row r="32" spans="1:7" ht="14.25" customHeight="1" x14ac:dyDescent="0.2">
      <c r="A32" s="457" t="s">
        <v>775</v>
      </c>
      <c r="B32" s="965"/>
      <c r="C32" s="965"/>
      <c r="D32" s="432"/>
      <c r="E32" s="536">
        <f t="shared" si="2"/>
        <v>0</v>
      </c>
      <c r="F32" s="432"/>
      <c r="G32" s="572">
        <f t="shared" si="3"/>
        <v>0</v>
      </c>
    </row>
    <row r="33" spans="1:7" ht="12.75" customHeight="1" x14ac:dyDescent="0.2">
      <c r="A33" s="456" t="s">
        <v>776</v>
      </c>
      <c r="B33" s="965"/>
      <c r="C33" s="965"/>
      <c r="D33" s="432"/>
      <c r="E33" s="536">
        <f t="shared" si="2"/>
        <v>0</v>
      </c>
      <c r="F33" s="432"/>
      <c r="G33" s="572">
        <f t="shared" si="3"/>
        <v>0</v>
      </c>
    </row>
    <row r="34" spans="1:7" ht="24" customHeight="1" x14ac:dyDescent="0.2">
      <c r="A34" s="573" t="s">
        <v>777</v>
      </c>
      <c r="B34" s="965"/>
      <c r="C34" s="965"/>
      <c r="D34" s="432"/>
      <c r="E34" s="536">
        <f t="shared" si="2"/>
        <v>0</v>
      </c>
      <c r="F34" s="432"/>
      <c r="G34" s="572">
        <f t="shared" si="3"/>
        <v>0</v>
      </c>
    </row>
    <row r="35" spans="1:7" ht="16.5" customHeight="1" x14ac:dyDescent="0.2">
      <c r="A35" s="459" t="s">
        <v>778</v>
      </c>
      <c r="B35" s="966">
        <f>+B26+B27+B31+B32+B33+B34</f>
        <v>0</v>
      </c>
      <c r="C35" s="966"/>
      <c r="D35" s="460">
        <f>+D26+D27+D31+D32+D33+D34</f>
        <v>0</v>
      </c>
      <c r="E35" s="538">
        <f t="shared" si="2"/>
        <v>0</v>
      </c>
      <c r="F35" s="460">
        <f>+F26+F27+F31+F32+F33+F34</f>
        <v>0</v>
      </c>
      <c r="G35" s="574">
        <f t="shared" si="3"/>
        <v>0</v>
      </c>
    </row>
    <row r="36" spans="1:7" ht="6.95" customHeight="1" x14ac:dyDescent="0.2">
      <c r="A36" s="462"/>
      <c r="B36" s="575"/>
      <c r="C36" s="462"/>
      <c r="D36" s="462"/>
      <c r="E36" s="462"/>
      <c r="F36" s="463"/>
      <c r="G36" s="464"/>
    </row>
    <row r="37" spans="1:7" ht="22.5" customHeight="1" x14ac:dyDescent="0.2">
      <c r="A37" s="551" t="s">
        <v>779</v>
      </c>
      <c r="B37" s="966">
        <f>+B21-B35</f>
        <v>0</v>
      </c>
      <c r="C37" s="966"/>
      <c r="D37" s="460">
        <f>+D21-D35</f>
        <v>0</v>
      </c>
      <c r="E37" s="576"/>
      <c r="F37" s="460">
        <f>+F21-F35</f>
        <v>0</v>
      </c>
      <c r="G37" s="577"/>
    </row>
  </sheetData>
  <sheetProtection password="DA51" sheet="1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indexed="59"/>
  </sheetPr>
  <dimension ref="A1:G37"/>
  <sheetViews>
    <sheetView zoomScale="116" zoomScaleNormal="116" workbookViewId="0">
      <selection activeCell="A10" sqref="A10:A11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67" t="s">
        <v>780</v>
      </c>
      <c r="B1" s="967"/>
      <c r="C1" s="967"/>
      <c r="D1" s="967"/>
      <c r="E1" s="967"/>
      <c r="F1" s="967"/>
      <c r="G1" s="967"/>
    </row>
    <row r="2" spans="1:7" ht="6.95" customHeight="1" x14ac:dyDescent="0.2">
      <c r="A2" s="404"/>
      <c r="B2" s="404"/>
      <c r="C2" s="404"/>
      <c r="D2" s="404"/>
      <c r="E2" s="404"/>
      <c r="F2" s="438"/>
      <c r="G2" s="438"/>
    </row>
    <row r="3" spans="1:7" ht="12.75" customHeight="1" x14ac:dyDescent="0.2">
      <c r="A3" s="890" t="s">
        <v>916</v>
      </c>
      <c r="B3" s="890"/>
      <c r="C3" s="890"/>
      <c r="D3" s="890"/>
      <c r="E3" s="890"/>
      <c r="F3" s="890"/>
      <c r="G3" s="890"/>
    </row>
    <row r="4" spans="1:7" ht="12.75" customHeight="1" x14ac:dyDescent="0.2">
      <c r="A4" s="891" t="s">
        <v>18</v>
      </c>
      <c r="B4" s="891"/>
      <c r="C4" s="891"/>
      <c r="D4" s="891"/>
      <c r="E4" s="891"/>
      <c r="F4" s="891"/>
      <c r="G4" s="891"/>
    </row>
    <row r="5" spans="1:7" ht="12.75" customHeight="1" x14ac:dyDescent="0.2">
      <c r="A5" s="892" t="s">
        <v>629</v>
      </c>
      <c r="B5" s="892"/>
      <c r="C5" s="892"/>
      <c r="D5" s="892"/>
      <c r="E5" s="892"/>
      <c r="F5" s="892"/>
      <c r="G5" s="892"/>
    </row>
    <row r="6" spans="1:7" ht="12.75" customHeight="1" x14ac:dyDescent="0.2">
      <c r="A6" s="891" t="s">
        <v>20</v>
      </c>
      <c r="B6" s="891"/>
      <c r="C6" s="891"/>
      <c r="D6" s="891"/>
      <c r="E6" s="891"/>
      <c r="F6" s="891"/>
      <c r="G6" s="891"/>
    </row>
    <row r="7" spans="1:7" ht="12.75" customHeight="1" x14ac:dyDescent="0.2">
      <c r="A7" s="890" t="s">
        <v>923</v>
      </c>
      <c r="B7" s="890"/>
      <c r="C7" s="890"/>
      <c r="D7" s="890"/>
      <c r="E7" s="890"/>
      <c r="F7" s="890"/>
      <c r="G7" s="890"/>
    </row>
    <row r="8" spans="1:7" ht="6.95" customHeight="1" x14ac:dyDescent="0.2">
      <c r="A8" s="404"/>
      <c r="B8" s="404"/>
      <c r="C8" s="404"/>
      <c r="D8" s="404"/>
      <c r="E8" s="404"/>
      <c r="F8" s="405"/>
      <c r="G8" s="438"/>
    </row>
    <row r="9" spans="1:7" ht="12.75" customHeight="1" x14ac:dyDescent="0.2">
      <c r="A9" s="404" t="s">
        <v>630</v>
      </c>
      <c r="B9" s="407"/>
      <c r="C9" s="407"/>
      <c r="D9" s="407"/>
      <c r="E9" s="405"/>
      <c r="F9" s="405"/>
      <c r="G9" s="408">
        <v>1</v>
      </c>
    </row>
    <row r="10" spans="1:7" ht="12.75" customHeight="1" x14ac:dyDescent="0.2">
      <c r="A10" s="963" t="s">
        <v>769</v>
      </c>
      <c r="B10" s="919" t="s">
        <v>538</v>
      </c>
      <c r="C10" s="919"/>
      <c r="D10" s="893" t="s">
        <v>566</v>
      </c>
      <c r="E10" s="893"/>
      <c r="F10" s="893"/>
      <c r="G10" s="893"/>
    </row>
    <row r="11" spans="1:7" ht="21.75" customHeight="1" x14ac:dyDescent="0.2">
      <c r="A11" s="963"/>
      <c r="B11" s="919"/>
      <c r="C11" s="919"/>
      <c r="D11" s="487" t="s">
        <v>761</v>
      </c>
      <c r="E11" s="919" t="s">
        <v>762</v>
      </c>
      <c r="F11" s="919"/>
      <c r="G11" s="488" t="s">
        <v>29</v>
      </c>
    </row>
    <row r="12" spans="1:7" ht="12.75" customHeight="1" x14ac:dyDescent="0.2">
      <c r="A12" s="440" t="s">
        <v>664</v>
      </c>
      <c r="B12" s="968" t="s">
        <v>31</v>
      </c>
      <c r="C12" s="968"/>
      <c r="D12" s="416" t="s">
        <v>32</v>
      </c>
      <c r="E12" s="896" t="s">
        <v>34</v>
      </c>
      <c r="F12" s="896"/>
      <c r="G12" s="492" t="s">
        <v>781</v>
      </c>
    </row>
    <row r="13" spans="1:7" ht="12.75" customHeight="1" x14ac:dyDescent="0.2">
      <c r="A13" s="442" t="s">
        <v>667</v>
      </c>
      <c r="B13" s="964">
        <f>SUM(B14:B16)</f>
        <v>0</v>
      </c>
      <c r="C13" s="964"/>
      <c r="D13" s="443">
        <f>SUM(D14:D16)</f>
        <v>0</v>
      </c>
      <c r="E13" s="964">
        <f>SUM(E14:E16)</f>
        <v>0</v>
      </c>
      <c r="F13" s="964"/>
      <c r="G13" s="444">
        <f t="shared" ref="G13:G21" si="0">IF(B13="",0,IF(B13=0,0,(E13+D13)/B13))</f>
        <v>0</v>
      </c>
    </row>
    <row r="14" spans="1:7" ht="12.75" customHeight="1" x14ac:dyDescent="0.2">
      <c r="A14" s="428" t="s">
        <v>349</v>
      </c>
      <c r="B14" s="965"/>
      <c r="C14" s="965"/>
      <c r="D14" s="445"/>
      <c r="E14" s="965"/>
      <c r="F14" s="965"/>
      <c r="G14" s="444">
        <f t="shared" si="0"/>
        <v>0</v>
      </c>
    </row>
    <row r="15" spans="1:7" ht="12.75" customHeight="1" x14ac:dyDescent="0.2">
      <c r="A15" s="428" t="s">
        <v>668</v>
      </c>
      <c r="B15" s="965"/>
      <c r="C15" s="965"/>
      <c r="D15" s="445"/>
      <c r="E15" s="965"/>
      <c r="F15" s="965"/>
      <c r="G15" s="444">
        <f t="shared" si="0"/>
        <v>0</v>
      </c>
    </row>
    <row r="16" spans="1:7" ht="12.75" customHeight="1" x14ac:dyDescent="0.2">
      <c r="A16" s="428" t="s">
        <v>351</v>
      </c>
      <c r="B16" s="965"/>
      <c r="C16" s="965"/>
      <c r="D16" s="445"/>
      <c r="E16" s="965"/>
      <c r="F16" s="965"/>
      <c r="G16" s="444">
        <f t="shared" si="0"/>
        <v>0</v>
      </c>
    </row>
    <row r="17" spans="1:7" ht="12.75" customHeight="1" x14ac:dyDescent="0.2">
      <c r="A17" s="428" t="s">
        <v>572</v>
      </c>
      <c r="B17" s="901">
        <f>SUM(B18:B20)</f>
        <v>0</v>
      </c>
      <c r="C17" s="901"/>
      <c r="D17" s="419">
        <f>SUM(D18:D20)</f>
        <v>0</v>
      </c>
      <c r="E17" s="901">
        <f>SUM(E18:E20)</f>
        <v>0</v>
      </c>
      <c r="F17" s="901"/>
      <c r="G17" s="444">
        <f t="shared" si="0"/>
        <v>0</v>
      </c>
    </row>
    <row r="18" spans="1:7" ht="12.75" customHeight="1" x14ac:dyDescent="0.2">
      <c r="A18" s="404" t="s">
        <v>669</v>
      </c>
      <c r="B18" s="965"/>
      <c r="C18" s="965"/>
      <c r="D18" s="445"/>
      <c r="E18" s="965"/>
      <c r="F18" s="965"/>
      <c r="G18" s="444">
        <f t="shared" si="0"/>
        <v>0</v>
      </c>
    </row>
    <row r="19" spans="1:7" ht="12.75" customHeight="1" x14ac:dyDescent="0.2">
      <c r="A19" s="404" t="s">
        <v>354</v>
      </c>
      <c r="B19" s="965"/>
      <c r="C19" s="965"/>
      <c r="D19" s="445"/>
      <c r="E19" s="965"/>
      <c r="F19" s="965"/>
      <c r="G19" s="444">
        <f t="shared" si="0"/>
        <v>0</v>
      </c>
    </row>
    <row r="20" spans="1:7" ht="12.75" customHeight="1" x14ac:dyDescent="0.2">
      <c r="A20" s="404" t="s">
        <v>670</v>
      </c>
      <c r="B20" s="965"/>
      <c r="C20" s="965"/>
      <c r="D20" s="445"/>
      <c r="E20" s="965"/>
      <c r="F20" s="965"/>
      <c r="G20" s="444">
        <f t="shared" si="0"/>
        <v>0</v>
      </c>
    </row>
    <row r="21" spans="1:7" ht="12.75" customHeight="1" x14ac:dyDescent="0.2">
      <c r="A21" s="446" t="s">
        <v>772</v>
      </c>
      <c r="B21" s="966">
        <f>+B17+B13</f>
        <v>0</v>
      </c>
      <c r="C21" s="966"/>
      <c r="D21" s="447">
        <f>+D17+D13</f>
        <v>0</v>
      </c>
      <c r="E21" s="966">
        <f>+E17+E13</f>
        <v>0</v>
      </c>
      <c r="F21" s="966"/>
      <c r="G21" s="461">
        <f t="shared" si="0"/>
        <v>0</v>
      </c>
    </row>
    <row r="22" spans="1:7" ht="6.95" customHeight="1" x14ac:dyDescent="0.2">
      <c r="A22" s="908"/>
      <c r="B22" s="908"/>
      <c r="C22" s="428"/>
      <c r="D22" s="428"/>
      <c r="E22" s="428"/>
      <c r="F22" s="438"/>
      <c r="G22" s="438"/>
    </row>
    <row r="23" spans="1:7" ht="12.75" customHeight="1" x14ac:dyDescent="0.2">
      <c r="A23" s="909" t="s">
        <v>672</v>
      </c>
      <c r="B23" s="909"/>
      <c r="C23" s="909"/>
      <c r="D23" s="893" t="s">
        <v>566</v>
      </c>
      <c r="E23" s="893"/>
      <c r="F23" s="893"/>
      <c r="G23" s="893"/>
    </row>
    <row r="24" spans="1:7" ht="20.45" customHeight="1" x14ac:dyDescent="0.2">
      <c r="A24" s="909"/>
      <c r="B24" s="909"/>
      <c r="C24" s="909"/>
      <c r="D24" s="487" t="s">
        <v>761</v>
      </c>
      <c r="E24" s="919" t="s">
        <v>762</v>
      </c>
      <c r="F24" s="919"/>
      <c r="G24" s="488" t="s">
        <v>29</v>
      </c>
    </row>
    <row r="25" spans="1:7" ht="14.85" customHeight="1" x14ac:dyDescent="0.2">
      <c r="A25" s="909"/>
      <c r="B25" s="909"/>
      <c r="C25" s="909"/>
      <c r="D25" s="416" t="s">
        <v>111</v>
      </c>
      <c r="E25" s="896" t="s">
        <v>112</v>
      </c>
      <c r="F25" s="896"/>
      <c r="G25" s="492" t="s">
        <v>782</v>
      </c>
    </row>
    <row r="26" spans="1:7" ht="12.75" customHeight="1" x14ac:dyDescent="0.2">
      <c r="A26" s="969" t="s">
        <v>677</v>
      </c>
      <c r="B26" s="969"/>
      <c r="C26" s="969"/>
      <c r="D26" s="445"/>
      <c r="E26" s="965"/>
      <c r="F26" s="965"/>
      <c r="G26" s="444">
        <f t="shared" ref="G26:G35" si="1">IF((D$21+E$21)=0,0,(E26+D26)/(D$21+E$21))</f>
        <v>0</v>
      </c>
    </row>
    <row r="27" spans="1:7" ht="12.75" customHeight="1" x14ac:dyDescent="0.2">
      <c r="A27" s="969" t="s">
        <v>678</v>
      </c>
      <c r="B27" s="969"/>
      <c r="C27" s="969"/>
      <c r="D27" s="419">
        <f>SUM(D28:D30)</f>
        <v>0</v>
      </c>
      <c r="E27" s="901">
        <f>SUM(E28:E30)</f>
        <v>0</v>
      </c>
      <c r="F27" s="901"/>
      <c r="G27" s="444">
        <f t="shared" si="1"/>
        <v>0</v>
      </c>
    </row>
    <row r="28" spans="1:7" ht="12.75" customHeight="1" x14ac:dyDescent="0.2">
      <c r="A28" s="969" t="s">
        <v>679</v>
      </c>
      <c r="B28" s="969"/>
      <c r="C28" s="969"/>
      <c r="D28" s="445"/>
      <c r="E28" s="965"/>
      <c r="F28" s="965"/>
      <c r="G28" s="444">
        <f t="shared" si="1"/>
        <v>0</v>
      </c>
    </row>
    <row r="29" spans="1:7" ht="12.75" customHeight="1" x14ac:dyDescent="0.2">
      <c r="A29" s="969" t="s">
        <v>680</v>
      </c>
      <c r="B29" s="969"/>
      <c r="C29" s="969"/>
      <c r="D29" s="445"/>
      <c r="E29" s="965"/>
      <c r="F29" s="965"/>
      <c r="G29" s="444">
        <f t="shared" si="1"/>
        <v>0</v>
      </c>
    </row>
    <row r="30" spans="1:7" ht="12.75" customHeight="1" x14ac:dyDescent="0.2">
      <c r="A30" s="969" t="s">
        <v>681</v>
      </c>
      <c r="B30" s="969"/>
      <c r="C30" s="969"/>
      <c r="D30" s="432"/>
      <c r="E30" s="965"/>
      <c r="F30" s="965"/>
      <c r="G30" s="444">
        <f t="shared" si="1"/>
        <v>0</v>
      </c>
    </row>
    <row r="31" spans="1:7" ht="12.75" customHeight="1" x14ac:dyDescent="0.2">
      <c r="A31" s="969" t="s">
        <v>682</v>
      </c>
      <c r="B31" s="969"/>
      <c r="C31" s="969"/>
      <c r="D31" s="432"/>
      <c r="E31" s="965"/>
      <c r="F31" s="965"/>
      <c r="G31" s="444">
        <f t="shared" si="1"/>
        <v>0</v>
      </c>
    </row>
    <row r="32" spans="1:7" ht="14.25" customHeight="1" x14ac:dyDescent="0.2">
      <c r="A32" s="970" t="s">
        <v>775</v>
      </c>
      <c r="B32" s="970"/>
      <c r="C32" s="970"/>
      <c r="D32" s="432"/>
      <c r="E32" s="965"/>
      <c r="F32" s="965"/>
      <c r="G32" s="444">
        <f t="shared" si="1"/>
        <v>0</v>
      </c>
    </row>
    <row r="33" spans="1:7" ht="12.75" customHeight="1" x14ac:dyDescent="0.2">
      <c r="A33" s="971" t="s">
        <v>776</v>
      </c>
      <c r="B33" s="971"/>
      <c r="C33" s="971"/>
      <c r="D33" s="432"/>
      <c r="E33" s="965"/>
      <c r="F33" s="965"/>
      <c r="G33" s="444">
        <f t="shared" si="1"/>
        <v>0</v>
      </c>
    </row>
    <row r="34" spans="1:7" ht="24" customHeight="1" x14ac:dyDescent="0.2">
      <c r="A34" s="972" t="s">
        <v>777</v>
      </c>
      <c r="B34" s="972"/>
      <c r="C34" s="972"/>
      <c r="D34" s="432"/>
      <c r="E34" s="965"/>
      <c r="F34" s="965"/>
      <c r="G34" s="444">
        <f t="shared" si="1"/>
        <v>0</v>
      </c>
    </row>
    <row r="35" spans="1:7" ht="14.85" customHeight="1" x14ac:dyDescent="0.2">
      <c r="A35" s="973" t="s">
        <v>778</v>
      </c>
      <c r="B35" s="973"/>
      <c r="C35" s="973"/>
      <c r="D35" s="460">
        <f>+D26+D27+D31+D32+D33+D34</f>
        <v>0</v>
      </c>
      <c r="E35" s="966">
        <f>+E26+E27+E31+E32+E33+E34</f>
        <v>0</v>
      </c>
      <c r="F35" s="966"/>
      <c r="G35" s="461">
        <f t="shared" si="1"/>
        <v>0</v>
      </c>
    </row>
    <row r="36" spans="1:7" ht="6.95" customHeight="1" x14ac:dyDescent="0.2">
      <c r="A36" s="462"/>
      <c r="B36" s="575"/>
      <c r="C36" s="462"/>
      <c r="D36" s="578"/>
      <c r="E36" s="579"/>
      <c r="F36" s="578"/>
      <c r="G36" s="464"/>
    </row>
    <row r="37" spans="1:7" ht="14.85" customHeight="1" x14ac:dyDescent="0.2">
      <c r="A37" s="551" t="s">
        <v>779</v>
      </c>
      <c r="B37" s="580"/>
      <c r="C37" s="580"/>
      <c r="D37" s="460">
        <f>+D21-D35</f>
        <v>0</v>
      </c>
      <c r="E37" s="966">
        <f>+E21-E35</f>
        <v>0</v>
      </c>
      <c r="F37" s="966"/>
      <c r="G37" s="581"/>
    </row>
  </sheetData>
  <sheetProtection password="DA51" sheet="1" selectLockedCells="1"/>
  <mergeCells count="56"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L65536"/>
  <sheetViews>
    <sheetView topLeftCell="A2" zoomScale="116" zoomScaleNormal="116" workbookViewId="0">
      <selection activeCell="A36" sqref="A36"/>
    </sheetView>
  </sheetViews>
  <sheetFormatPr defaultRowHeight="6.95" customHeight="1" x14ac:dyDescent="0.2"/>
  <cols>
    <col min="1" max="1" width="35.5703125" style="582" customWidth="1"/>
    <col min="2" max="12" width="9.140625" style="582"/>
    <col min="13" max="13" width="0" style="582" hidden="1" customWidth="1"/>
    <col min="14" max="246" width="9.140625" style="582"/>
    <col min="247" max="16384" width="9.140625" style="1"/>
  </cols>
  <sheetData>
    <row r="1" spans="1:13" ht="15.75" customHeight="1" x14ac:dyDescent="0.2">
      <c r="A1" s="974" t="s">
        <v>783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</row>
    <row r="3" spans="1:13" ht="11.25" customHeight="1" x14ac:dyDescent="0.2">
      <c r="A3" s="975" t="s">
        <v>916</v>
      </c>
      <c r="B3" s="975"/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583"/>
    </row>
    <row r="4" spans="1:13" ht="11.25" customHeight="1" x14ac:dyDescent="0.2">
      <c r="A4" s="976" t="s">
        <v>18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583"/>
    </row>
    <row r="5" spans="1:13" ht="11.25" customHeight="1" x14ac:dyDescent="0.2">
      <c r="A5" s="977" t="s">
        <v>784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583"/>
    </row>
    <row r="6" spans="1:13" ht="11.25" customHeight="1" x14ac:dyDescent="0.2">
      <c r="A6" s="976" t="s">
        <v>20</v>
      </c>
      <c r="B6" s="976"/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583"/>
    </row>
    <row r="7" spans="1:13" ht="11.25" customHeight="1" x14ac:dyDescent="0.2">
      <c r="A7" s="975" t="s">
        <v>944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583"/>
    </row>
    <row r="8" spans="1:13" ht="6.95" customHeight="1" x14ac:dyDescent="0.2">
      <c r="A8" s="584"/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3"/>
    </row>
    <row r="9" spans="1:13" ht="11.25" customHeight="1" x14ac:dyDescent="0.2">
      <c r="A9" s="978" t="s">
        <v>785</v>
      </c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586">
        <v>1</v>
      </c>
      <c r="M9" s="583"/>
    </row>
    <row r="10" spans="1:13" s="588" customFormat="1" ht="11.25" customHeight="1" x14ac:dyDescent="0.2">
      <c r="A10" s="979" t="s">
        <v>183</v>
      </c>
      <c r="B10" s="980" t="s">
        <v>786</v>
      </c>
      <c r="C10" s="980"/>
      <c r="D10" s="980"/>
      <c r="E10" s="878" t="s">
        <v>787</v>
      </c>
      <c r="F10" s="878"/>
      <c r="G10" s="878"/>
      <c r="H10" s="878"/>
      <c r="I10" s="878"/>
      <c r="J10" s="878"/>
      <c r="K10" s="981" t="s">
        <v>788</v>
      </c>
      <c r="L10" s="981"/>
      <c r="M10" s="403"/>
    </row>
    <row r="11" spans="1:13" s="588" customFormat="1" ht="11.25" customHeight="1" x14ac:dyDescent="0.2">
      <c r="A11" s="979"/>
      <c r="B11" s="980"/>
      <c r="C11" s="980"/>
      <c r="D11" s="980"/>
      <c r="E11" s="982" t="s">
        <v>186</v>
      </c>
      <c r="F11" s="982"/>
      <c r="G11" s="982"/>
      <c r="H11" s="982"/>
      <c r="I11" s="982"/>
      <c r="J11" s="982"/>
      <c r="K11" s="981"/>
      <c r="L11" s="981"/>
      <c r="M11" s="403"/>
    </row>
    <row r="12" spans="1:13" s="588" customFormat="1" ht="11.25" customHeight="1" x14ac:dyDescent="0.2">
      <c r="A12" s="979"/>
      <c r="B12" s="980"/>
      <c r="C12" s="980"/>
      <c r="D12" s="980"/>
      <c r="E12" s="979" t="s">
        <v>789</v>
      </c>
      <c r="F12" s="979"/>
      <c r="G12" s="979"/>
      <c r="H12" s="979" t="s">
        <v>790</v>
      </c>
      <c r="I12" s="979"/>
      <c r="J12" s="979"/>
      <c r="K12" s="981"/>
      <c r="L12" s="981"/>
      <c r="M12" s="403"/>
    </row>
    <row r="13" spans="1:13" s="588" customFormat="1" ht="11.25" customHeight="1" x14ac:dyDescent="0.2">
      <c r="A13" s="979"/>
      <c r="B13" s="983" t="s">
        <v>31</v>
      </c>
      <c r="C13" s="983"/>
      <c r="D13" s="983"/>
      <c r="E13" s="979"/>
      <c r="F13" s="979"/>
      <c r="G13" s="979"/>
      <c r="H13" s="984" t="s">
        <v>32</v>
      </c>
      <c r="I13" s="984"/>
      <c r="J13" s="984"/>
      <c r="K13" s="985" t="s">
        <v>791</v>
      </c>
      <c r="L13" s="985"/>
      <c r="M13" s="403"/>
    </row>
    <row r="14" spans="1:13" s="588" customFormat="1" ht="11.25" customHeight="1" x14ac:dyDescent="0.2">
      <c r="A14" s="589" t="s">
        <v>792</v>
      </c>
      <c r="B14" s="875">
        <f>SUM(B15:B17)</f>
        <v>0</v>
      </c>
      <c r="C14" s="875"/>
      <c r="D14" s="875"/>
      <c r="E14" s="875">
        <f>SUM(E15:E17)</f>
        <v>0</v>
      </c>
      <c r="F14" s="875"/>
      <c r="G14" s="875"/>
      <c r="H14" s="875">
        <f>SUM(H15:H17)</f>
        <v>0</v>
      </c>
      <c r="I14" s="875"/>
      <c r="J14" s="875"/>
      <c r="K14" s="986">
        <f>SUM(K15:K17)</f>
        <v>0</v>
      </c>
      <c r="L14" s="986"/>
      <c r="M14" s="403"/>
    </row>
    <row r="15" spans="1:13" s="588" customFormat="1" ht="11.25" customHeight="1" x14ac:dyDescent="0.2">
      <c r="A15" s="590" t="s">
        <v>793</v>
      </c>
      <c r="B15" s="987"/>
      <c r="C15" s="987"/>
      <c r="D15" s="987"/>
      <c r="E15" s="987"/>
      <c r="F15" s="987"/>
      <c r="G15" s="987"/>
      <c r="H15" s="987"/>
      <c r="I15" s="987"/>
      <c r="J15" s="987"/>
      <c r="K15" s="988">
        <f>+B15+H15</f>
        <v>0</v>
      </c>
      <c r="L15" s="988"/>
      <c r="M15" s="403"/>
    </row>
    <row r="16" spans="1:13" s="588" customFormat="1" ht="11.25" customHeight="1" x14ac:dyDescent="0.2">
      <c r="A16" s="590" t="s">
        <v>794</v>
      </c>
      <c r="B16" s="987"/>
      <c r="C16" s="987"/>
      <c r="D16" s="987"/>
      <c r="E16" s="987"/>
      <c r="F16" s="987"/>
      <c r="G16" s="987"/>
      <c r="H16" s="987"/>
      <c r="I16" s="987"/>
      <c r="J16" s="987"/>
      <c r="K16" s="988">
        <f>+B16+H16</f>
        <v>0</v>
      </c>
      <c r="L16" s="988"/>
      <c r="M16" s="403"/>
    </row>
    <row r="17" spans="1:13" s="588" customFormat="1" ht="11.25" customHeight="1" x14ac:dyDescent="0.2">
      <c r="A17" s="590" t="s">
        <v>795</v>
      </c>
      <c r="B17" s="987"/>
      <c r="C17" s="987"/>
      <c r="D17" s="987"/>
      <c r="E17" s="987"/>
      <c r="F17" s="987"/>
      <c r="G17" s="987"/>
      <c r="H17" s="987"/>
      <c r="I17" s="987"/>
      <c r="J17" s="987"/>
      <c r="K17" s="988">
        <f>+B17+H17</f>
        <v>0</v>
      </c>
      <c r="L17" s="988"/>
      <c r="M17" s="403"/>
    </row>
    <row r="18" spans="1:13" s="588" customFormat="1" ht="11.25" customHeight="1" x14ac:dyDescent="0.2">
      <c r="A18" s="589" t="s">
        <v>796</v>
      </c>
      <c r="B18" s="875">
        <f>SUM(B19:B21)</f>
        <v>0</v>
      </c>
      <c r="C18" s="875"/>
      <c r="D18" s="875"/>
      <c r="E18" s="875">
        <f>SUM(E19:E21)</f>
        <v>0</v>
      </c>
      <c r="F18" s="875"/>
      <c r="G18" s="875"/>
      <c r="H18" s="875">
        <f>SUM(H19:H21)</f>
        <v>0</v>
      </c>
      <c r="I18" s="875"/>
      <c r="J18" s="875"/>
      <c r="K18" s="986">
        <f>SUM(K19:K21)</f>
        <v>0</v>
      </c>
      <c r="L18" s="986"/>
      <c r="M18" s="403"/>
    </row>
    <row r="19" spans="1:13" s="588" customFormat="1" ht="11.25" customHeight="1" x14ac:dyDescent="0.2">
      <c r="A19" s="590" t="s">
        <v>797</v>
      </c>
      <c r="B19" s="987"/>
      <c r="C19" s="987"/>
      <c r="D19" s="987"/>
      <c r="E19" s="987"/>
      <c r="F19" s="987"/>
      <c r="G19" s="987"/>
      <c r="H19" s="987"/>
      <c r="I19" s="987"/>
      <c r="J19" s="987"/>
      <c r="K19" s="988">
        <f>+B19+H19</f>
        <v>0</v>
      </c>
      <c r="L19" s="988"/>
      <c r="M19" s="403"/>
    </row>
    <row r="20" spans="1:13" s="588" customFormat="1" ht="11.25" customHeight="1" x14ac:dyDescent="0.2">
      <c r="A20" s="590" t="s">
        <v>798</v>
      </c>
      <c r="B20" s="987"/>
      <c r="C20" s="987"/>
      <c r="D20" s="987"/>
      <c r="E20" s="987"/>
      <c r="F20" s="987"/>
      <c r="G20" s="987"/>
      <c r="H20" s="987"/>
      <c r="I20" s="987"/>
      <c r="J20" s="987"/>
      <c r="K20" s="988">
        <f>+B20+H20</f>
        <v>0</v>
      </c>
      <c r="L20" s="988"/>
      <c r="M20" s="403"/>
    </row>
    <row r="21" spans="1:13" s="588" customFormat="1" ht="11.25" customHeight="1" x14ac:dyDescent="0.2">
      <c r="A21" s="590" t="s">
        <v>799</v>
      </c>
      <c r="B21" s="987"/>
      <c r="C21" s="987"/>
      <c r="D21" s="987"/>
      <c r="E21" s="987"/>
      <c r="F21" s="987"/>
      <c r="G21" s="987"/>
      <c r="H21" s="987"/>
      <c r="I21" s="987"/>
      <c r="J21" s="987"/>
      <c r="K21" s="988">
        <f>+B21+H21</f>
        <v>0</v>
      </c>
      <c r="L21" s="988"/>
      <c r="M21" s="403"/>
    </row>
    <row r="22" spans="1:13" s="588" customFormat="1" ht="11.25" customHeight="1" x14ac:dyDescent="0.2">
      <c r="A22" s="591" t="s">
        <v>800</v>
      </c>
      <c r="B22" s="989"/>
      <c r="C22" s="989"/>
      <c r="D22" s="989"/>
      <c r="E22" s="989"/>
      <c r="F22" s="989"/>
      <c r="G22" s="989"/>
      <c r="H22" s="989"/>
      <c r="I22" s="989"/>
      <c r="J22" s="989"/>
      <c r="K22" s="990">
        <f>+B22+H22</f>
        <v>0</v>
      </c>
      <c r="L22" s="990"/>
      <c r="M22" s="403"/>
    </row>
    <row r="23" spans="1:13" s="588" customFormat="1" ht="11.25" customHeight="1" x14ac:dyDescent="0.2">
      <c r="A23" s="592" t="s">
        <v>801</v>
      </c>
      <c r="B23" s="887">
        <f>+B18-B22</f>
        <v>0</v>
      </c>
      <c r="C23" s="887"/>
      <c r="D23" s="887"/>
      <c r="E23" s="887">
        <f>+E18-E22</f>
        <v>0</v>
      </c>
      <c r="F23" s="887"/>
      <c r="G23" s="887"/>
      <c r="H23" s="887">
        <f>+H18-H22</f>
        <v>0</v>
      </c>
      <c r="I23" s="887"/>
      <c r="J23" s="887"/>
      <c r="K23" s="990">
        <f>+K18-K22</f>
        <v>0</v>
      </c>
      <c r="L23" s="990"/>
      <c r="M23" s="403"/>
    </row>
    <row r="24" spans="1:13" s="588" customFormat="1" ht="11.25" customHeight="1" x14ac:dyDescent="0.2">
      <c r="A24" s="590" t="s">
        <v>802</v>
      </c>
      <c r="B24" s="875">
        <f>SUM(B25:B27)</f>
        <v>0</v>
      </c>
      <c r="C24" s="875"/>
      <c r="D24" s="875"/>
      <c r="E24" s="875">
        <f>SUM(E25:E27)</f>
        <v>0</v>
      </c>
      <c r="F24" s="875"/>
      <c r="G24" s="875"/>
      <c r="H24" s="875">
        <f>SUM(H25:H27)</f>
        <v>0</v>
      </c>
      <c r="I24" s="875"/>
      <c r="J24" s="875"/>
      <c r="K24" s="986">
        <f>SUM(K25:K27)</f>
        <v>0</v>
      </c>
      <c r="L24" s="986"/>
      <c r="M24" s="403"/>
    </row>
    <row r="25" spans="1:13" s="588" customFormat="1" ht="11.25" customHeight="1" x14ac:dyDescent="0.2">
      <c r="A25" s="590" t="s">
        <v>803</v>
      </c>
      <c r="B25" s="987"/>
      <c r="C25" s="987"/>
      <c r="D25" s="987"/>
      <c r="E25" s="987"/>
      <c r="F25" s="987"/>
      <c r="G25" s="987"/>
      <c r="H25" s="987"/>
      <c r="I25" s="987"/>
      <c r="J25" s="987"/>
      <c r="K25" s="988">
        <f>+B25+H25</f>
        <v>0</v>
      </c>
      <c r="L25" s="988"/>
      <c r="M25" s="403"/>
    </row>
    <row r="26" spans="1:13" s="588" customFormat="1" ht="11.25" customHeight="1" x14ac:dyDescent="0.2">
      <c r="A26" s="590" t="s">
        <v>804</v>
      </c>
      <c r="B26" s="987"/>
      <c r="C26" s="987"/>
      <c r="D26" s="987"/>
      <c r="E26" s="987"/>
      <c r="F26" s="987"/>
      <c r="G26" s="987"/>
      <c r="H26" s="987"/>
      <c r="I26" s="987"/>
      <c r="J26" s="987"/>
      <c r="K26" s="988">
        <f>+B26+H26</f>
        <v>0</v>
      </c>
      <c r="L26" s="988"/>
      <c r="M26" s="403"/>
    </row>
    <row r="27" spans="1:13" s="588" customFormat="1" ht="11.25" customHeight="1" x14ac:dyDescent="0.2">
      <c r="A27" s="592" t="s">
        <v>805</v>
      </c>
      <c r="B27" s="987"/>
      <c r="C27" s="987"/>
      <c r="D27" s="987"/>
      <c r="E27" s="987"/>
      <c r="F27" s="987"/>
      <c r="G27" s="987"/>
      <c r="H27" s="987"/>
      <c r="I27" s="987"/>
      <c r="J27" s="987"/>
      <c r="K27" s="988">
        <f>+B27+H27</f>
        <v>0</v>
      </c>
      <c r="L27" s="988"/>
      <c r="M27" s="403"/>
    </row>
    <row r="28" spans="1:13" s="588" customFormat="1" ht="11.25" customHeight="1" x14ac:dyDescent="0.2">
      <c r="A28" s="590" t="s">
        <v>806</v>
      </c>
      <c r="B28" s="875">
        <f>SUM(B29:B30)</f>
        <v>0</v>
      </c>
      <c r="C28" s="875"/>
      <c r="D28" s="875"/>
      <c r="E28" s="875">
        <f>SUM(E29:E30)</f>
        <v>0</v>
      </c>
      <c r="F28" s="875"/>
      <c r="G28" s="875"/>
      <c r="H28" s="875">
        <f>SUM(H29:H30)</f>
        <v>0</v>
      </c>
      <c r="I28" s="875"/>
      <c r="J28" s="875"/>
      <c r="K28" s="986">
        <f>SUM(K29:K30)</f>
        <v>0</v>
      </c>
      <c r="L28" s="986"/>
      <c r="M28" s="403"/>
    </row>
    <row r="29" spans="1:13" s="588" customFormat="1" ht="11.25" customHeight="1" x14ac:dyDescent="0.2">
      <c r="A29" s="590" t="s">
        <v>807</v>
      </c>
      <c r="B29" s="987"/>
      <c r="C29" s="987"/>
      <c r="D29" s="987"/>
      <c r="E29" s="987"/>
      <c r="F29" s="987"/>
      <c r="G29" s="987"/>
      <c r="H29" s="987"/>
      <c r="I29" s="987"/>
      <c r="J29" s="987"/>
      <c r="K29" s="988">
        <f>+B29+H29</f>
        <v>0</v>
      </c>
      <c r="L29" s="988"/>
      <c r="M29" s="403"/>
    </row>
    <row r="30" spans="1:13" s="588" customFormat="1" ht="11.25" customHeight="1" x14ac:dyDescent="0.2">
      <c r="A30" s="592" t="s">
        <v>808</v>
      </c>
      <c r="B30" s="993"/>
      <c r="C30" s="993"/>
      <c r="D30" s="993"/>
      <c r="E30" s="993"/>
      <c r="F30" s="993"/>
      <c r="G30" s="993"/>
      <c r="H30" s="993"/>
      <c r="I30" s="993"/>
      <c r="J30" s="993"/>
      <c r="K30" s="994">
        <f>+B30+H30</f>
        <v>0</v>
      </c>
      <c r="L30" s="994"/>
      <c r="M30" s="403"/>
    </row>
    <row r="31" spans="1:13" ht="11.25" customHeight="1" x14ac:dyDescent="0.2">
      <c r="A31" s="585"/>
      <c r="B31" s="585"/>
      <c r="C31" s="585"/>
      <c r="D31" s="585"/>
      <c r="E31" s="593"/>
      <c r="F31" s="593"/>
      <c r="G31" s="593"/>
      <c r="H31" s="593"/>
      <c r="I31" s="593"/>
      <c r="J31" s="593"/>
      <c r="K31" s="586"/>
      <c r="L31" s="586"/>
      <c r="M31" s="583"/>
    </row>
    <row r="32" spans="1:13" s="582" customFormat="1" ht="11.25" customHeight="1" x14ac:dyDescent="0.2">
      <c r="A32" s="587"/>
      <c r="B32" s="594" t="s">
        <v>809</v>
      </c>
      <c r="C32" s="594" t="s">
        <v>588</v>
      </c>
      <c r="D32" s="991" t="s">
        <v>810</v>
      </c>
      <c r="E32" s="991" t="s">
        <v>811</v>
      </c>
      <c r="F32" s="992" t="s">
        <v>812</v>
      </c>
      <c r="G32" s="991" t="s">
        <v>813</v>
      </c>
      <c r="H32" s="991" t="s">
        <v>814</v>
      </c>
      <c r="I32" s="991" t="s">
        <v>815</v>
      </c>
      <c r="J32" s="991" t="s">
        <v>816</v>
      </c>
      <c r="K32" s="992" t="s">
        <v>817</v>
      </c>
      <c r="L32" s="991" t="s">
        <v>818</v>
      </c>
      <c r="M32" s="595"/>
    </row>
    <row r="33" spans="1:13" ht="11.25" customHeight="1" x14ac:dyDescent="0.2">
      <c r="A33" s="584" t="s">
        <v>819</v>
      </c>
      <c r="B33" s="596" t="s">
        <v>820</v>
      </c>
      <c r="C33" s="596" t="s">
        <v>821</v>
      </c>
      <c r="D33" s="991"/>
      <c r="E33" s="991"/>
      <c r="F33" s="991"/>
      <c r="G33" s="991"/>
      <c r="H33" s="991"/>
      <c r="I33" s="991"/>
      <c r="J33" s="991"/>
      <c r="K33" s="992"/>
      <c r="L33" s="991"/>
      <c r="M33" s="584"/>
    </row>
    <row r="34" spans="1:13" ht="11.25" customHeight="1" x14ac:dyDescent="0.2">
      <c r="A34" s="595"/>
      <c r="B34" s="597"/>
      <c r="C34" s="598" t="s">
        <v>822</v>
      </c>
      <c r="D34" s="991"/>
      <c r="E34" s="991"/>
      <c r="F34" s="991"/>
      <c r="G34" s="991"/>
      <c r="H34" s="991"/>
      <c r="I34" s="991"/>
      <c r="J34" s="991"/>
      <c r="K34" s="992"/>
      <c r="L34" s="991"/>
      <c r="M34" s="584"/>
    </row>
    <row r="35" spans="1:13" ht="11.25" customHeight="1" x14ac:dyDescent="0.2">
      <c r="A35" s="356" t="s">
        <v>823</v>
      </c>
      <c r="B35" s="599">
        <f t="shared" ref="B35:L35" si="0">SUM(B36:B39)</f>
        <v>0</v>
      </c>
      <c r="C35" s="599">
        <f t="shared" si="0"/>
        <v>0</v>
      </c>
      <c r="D35" s="599">
        <f t="shared" si="0"/>
        <v>0</v>
      </c>
      <c r="E35" s="599">
        <f t="shared" si="0"/>
        <v>0</v>
      </c>
      <c r="F35" s="599">
        <f t="shared" si="0"/>
        <v>0</v>
      </c>
      <c r="G35" s="599">
        <f t="shared" si="0"/>
        <v>0</v>
      </c>
      <c r="H35" s="599">
        <f t="shared" si="0"/>
        <v>0</v>
      </c>
      <c r="I35" s="599">
        <f t="shared" si="0"/>
        <v>0</v>
      </c>
      <c r="J35" s="599">
        <f t="shared" si="0"/>
        <v>0</v>
      </c>
      <c r="K35" s="599">
        <f t="shared" si="0"/>
        <v>0</v>
      </c>
      <c r="L35" s="600">
        <f t="shared" si="0"/>
        <v>0</v>
      </c>
      <c r="M35" s="601"/>
    </row>
    <row r="36" spans="1:13" ht="11.25" customHeight="1" x14ac:dyDescent="0.2">
      <c r="A36" s="602"/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4"/>
      <c r="M36" s="601"/>
    </row>
    <row r="37" spans="1:13" ht="11.25" customHeight="1" x14ac:dyDescent="0.2">
      <c r="A37" s="602"/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4"/>
      <c r="M37" s="601"/>
    </row>
    <row r="38" spans="1:13" ht="11.25" customHeight="1" x14ac:dyDescent="0.2">
      <c r="A38" s="602"/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4"/>
      <c r="M38" s="601"/>
    </row>
    <row r="39" spans="1:13" ht="11.25" customHeight="1" x14ac:dyDescent="0.2">
      <c r="A39" s="602"/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4"/>
      <c r="M39" s="601"/>
    </row>
    <row r="40" spans="1:13" ht="11.25" customHeight="1" x14ac:dyDescent="0.2">
      <c r="A40" s="356" t="s">
        <v>824</v>
      </c>
      <c r="B40" s="599">
        <f t="shared" ref="B40:L40" si="1">SUM(B41:B44)</f>
        <v>0</v>
      </c>
      <c r="C40" s="599">
        <f t="shared" si="1"/>
        <v>0</v>
      </c>
      <c r="D40" s="599">
        <f t="shared" si="1"/>
        <v>0</v>
      </c>
      <c r="E40" s="599">
        <f t="shared" si="1"/>
        <v>0</v>
      </c>
      <c r="F40" s="599">
        <f t="shared" si="1"/>
        <v>0</v>
      </c>
      <c r="G40" s="599">
        <f t="shared" si="1"/>
        <v>0</v>
      </c>
      <c r="H40" s="599">
        <f t="shared" si="1"/>
        <v>0</v>
      </c>
      <c r="I40" s="599">
        <f t="shared" si="1"/>
        <v>0</v>
      </c>
      <c r="J40" s="599">
        <f t="shared" si="1"/>
        <v>0</v>
      </c>
      <c r="K40" s="599">
        <f t="shared" si="1"/>
        <v>0</v>
      </c>
      <c r="L40" s="600">
        <f t="shared" si="1"/>
        <v>0</v>
      </c>
      <c r="M40" s="601"/>
    </row>
    <row r="41" spans="1:13" ht="11.25" customHeight="1" x14ac:dyDescent="0.2">
      <c r="A41" s="602"/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4"/>
      <c r="M41" s="601"/>
    </row>
    <row r="42" spans="1:13" ht="11.25" customHeight="1" x14ac:dyDescent="0.2">
      <c r="A42" s="602"/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4"/>
      <c r="M42" s="601"/>
    </row>
    <row r="43" spans="1:13" ht="11.25" customHeight="1" x14ac:dyDescent="0.2">
      <c r="A43" s="602"/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4"/>
      <c r="M43" s="601"/>
    </row>
    <row r="44" spans="1:13" ht="11.25" customHeight="1" x14ac:dyDescent="0.2">
      <c r="A44" s="605"/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07"/>
      <c r="M44" s="608"/>
    </row>
    <row r="45" spans="1:13" ht="11.25" customHeight="1" x14ac:dyDescent="0.2">
      <c r="A45" s="592" t="s">
        <v>825</v>
      </c>
      <c r="B45" s="609">
        <f t="shared" ref="B45:L45" si="2">+B40+B35</f>
        <v>0</v>
      </c>
      <c r="C45" s="609">
        <f t="shared" si="2"/>
        <v>0</v>
      </c>
      <c r="D45" s="609">
        <f t="shared" si="2"/>
        <v>0</v>
      </c>
      <c r="E45" s="609">
        <f t="shared" si="2"/>
        <v>0</v>
      </c>
      <c r="F45" s="609">
        <f t="shared" si="2"/>
        <v>0</v>
      </c>
      <c r="G45" s="609">
        <f t="shared" si="2"/>
        <v>0</v>
      </c>
      <c r="H45" s="609">
        <f t="shared" si="2"/>
        <v>0</v>
      </c>
      <c r="I45" s="609">
        <f t="shared" si="2"/>
        <v>0</v>
      </c>
      <c r="J45" s="609">
        <f t="shared" si="2"/>
        <v>0</v>
      </c>
      <c r="K45" s="609">
        <f t="shared" si="2"/>
        <v>0</v>
      </c>
      <c r="L45" s="610">
        <f t="shared" si="2"/>
        <v>0</v>
      </c>
      <c r="M45" s="611"/>
    </row>
    <row r="46" spans="1:13" ht="11.25" customHeight="1" x14ac:dyDescent="0.2">
      <c r="A46" s="592" t="s">
        <v>826</v>
      </c>
      <c r="B46" s="612"/>
      <c r="C46" s="612"/>
      <c r="D46" s="612"/>
      <c r="E46" s="612"/>
      <c r="F46" s="612"/>
      <c r="G46" s="612"/>
      <c r="H46" s="612"/>
      <c r="I46" s="612"/>
      <c r="J46" s="612"/>
      <c r="K46" s="612"/>
      <c r="L46" s="613"/>
      <c r="M46" s="611"/>
    </row>
    <row r="47" spans="1:13" ht="22.5" customHeight="1" x14ac:dyDescent="0.2">
      <c r="A47" s="592" t="s">
        <v>827</v>
      </c>
      <c r="B47" s="614">
        <f t="shared" ref="B47:L47" si="3">IF(B46="",0,IF(B46=0,0,B35/B46))</f>
        <v>0</v>
      </c>
      <c r="C47" s="614">
        <f t="shared" si="3"/>
        <v>0</v>
      </c>
      <c r="D47" s="614">
        <f t="shared" si="3"/>
        <v>0</v>
      </c>
      <c r="E47" s="614">
        <f t="shared" si="3"/>
        <v>0</v>
      </c>
      <c r="F47" s="614">
        <f t="shared" si="3"/>
        <v>0</v>
      </c>
      <c r="G47" s="614">
        <f t="shared" si="3"/>
        <v>0</v>
      </c>
      <c r="H47" s="614">
        <f t="shared" si="3"/>
        <v>0</v>
      </c>
      <c r="I47" s="614">
        <f t="shared" si="3"/>
        <v>0</v>
      </c>
      <c r="J47" s="614">
        <f t="shared" si="3"/>
        <v>0</v>
      </c>
      <c r="K47" s="614">
        <f t="shared" si="3"/>
        <v>0</v>
      </c>
      <c r="L47" s="615">
        <f t="shared" si="3"/>
        <v>0</v>
      </c>
      <c r="M47" s="611"/>
    </row>
    <row r="48" spans="1:13" ht="11.25" customHeight="1" x14ac:dyDescent="0.2">
      <c r="A48" s="616" t="s">
        <v>828</v>
      </c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8"/>
      <c r="M48" s="619"/>
    </row>
    <row r="49" spans="1:13" ht="11.25" customHeight="1" x14ac:dyDescent="0.2">
      <c r="A49" s="375" t="s">
        <v>138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620"/>
    </row>
    <row r="65536" ht="11.25" customHeight="1" x14ac:dyDescent="0.2"/>
  </sheetData>
  <sheetProtection password="DA51" sheet="1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ageMargins left="0.78740157480314965" right="0.78740157480314965" top="0.69" bottom="0.7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5536"/>
  <sheetViews>
    <sheetView tabSelected="1" topLeftCell="A60" zoomScale="116" zoomScaleNormal="116" workbookViewId="0">
      <selection activeCell="B88" sqref="B88:E88"/>
    </sheetView>
  </sheetViews>
  <sheetFormatPr defaultColWidth="1" defaultRowHeight="6.95" customHeight="1" x14ac:dyDescent="0.2"/>
  <cols>
    <col min="1" max="1" width="71" style="621" customWidth="1"/>
    <col min="2" max="2" width="14.7109375" style="621" customWidth="1"/>
    <col min="3" max="3" width="14.7109375" style="622" customWidth="1"/>
    <col min="4" max="5" width="14.7109375" style="621" customWidth="1"/>
    <col min="6" max="61" width="15.7109375" style="621" customWidth="1"/>
    <col min="62" max="16384" width="1" style="621"/>
  </cols>
  <sheetData>
    <row r="1" spans="1:5" ht="15.75" customHeight="1" x14ac:dyDescent="0.25">
      <c r="A1" s="995" t="s">
        <v>829</v>
      </c>
      <c r="B1" s="995"/>
      <c r="C1" s="995"/>
      <c r="D1" s="995"/>
      <c r="E1" s="995"/>
    </row>
    <row r="2" spans="1:5" ht="6.95" customHeight="1" x14ac:dyDescent="0.2">
      <c r="A2" s="623"/>
    </row>
    <row r="3" spans="1:5" ht="11.25" customHeight="1" x14ac:dyDescent="0.2">
      <c r="A3" s="996" t="s">
        <v>916</v>
      </c>
      <c r="B3" s="996"/>
      <c r="C3" s="996"/>
      <c r="D3" s="996"/>
      <c r="E3" s="996"/>
    </row>
    <row r="4" spans="1:5" ht="11.25" customHeight="1" x14ac:dyDescent="0.2">
      <c r="A4" s="997" t="s">
        <v>830</v>
      </c>
      <c r="B4" s="997"/>
      <c r="C4" s="997"/>
      <c r="D4" s="997"/>
      <c r="E4" s="997"/>
    </row>
    <row r="5" spans="1:5" ht="11.25" customHeight="1" x14ac:dyDescent="0.2">
      <c r="A5" s="998" t="s">
        <v>20</v>
      </c>
      <c r="B5" s="998"/>
      <c r="C5" s="998"/>
      <c r="D5" s="998"/>
      <c r="E5" s="998"/>
    </row>
    <row r="6" spans="1:5" ht="11.25" customHeight="1" x14ac:dyDescent="0.2">
      <c r="A6" s="996" t="s">
        <v>944</v>
      </c>
      <c r="B6" s="996"/>
      <c r="C6" s="996"/>
      <c r="D6" s="996"/>
      <c r="E6" s="996"/>
    </row>
    <row r="7" spans="1:5" ht="6.95" customHeight="1" x14ac:dyDescent="0.2">
      <c r="A7" s="624"/>
      <c r="B7" s="624"/>
      <c r="C7" s="624"/>
      <c r="D7" s="624"/>
      <c r="E7" s="624"/>
    </row>
    <row r="8" spans="1:5" ht="11.25" customHeight="1" x14ac:dyDescent="0.2">
      <c r="A8" s="621" t="s">
        <v>831</v>
      </c>
      <c r="B8" s="625"/>
      <c r="E8" s="626">
        <v>1</v>
      </c>
    </row>
    <row r="9" spans="1:5" s="356" customFormat="1" ht="12.4" customHeight="1" x14ac:dyDescent="0.2">
      <c r="A9" s="358" t="s">
        <v>19</v>
      </c>
      <c r="B9" s="999" t="s">
        <v>28</v>
      </c>
      <c r="C9" s="999"/>
      <c r="D9" s="1000" t="s">
        <v>30</v>
      </c>
      <c r="E9" s="1000"/>
    </row>
    <row r="10" spans="1:5" ht="11.25" customHeight="1" x14ac:dyDescent="0.2">
      <c r="A10" s="629" t="s">
        <v>25</v>
      </c>
      <c r="B10" s="1001"/>
      <c r="C10" s="1001"/>
      <c r="D10" s="1001"/>
      <c r="E10" s="1001"/>
    </row>
    <row r="11" spans="1:5" ht="11.25" customHeight="1" x14ac:dyDescent="0.2">
      <c r="A11" s="631" t="s">
        <v>832</v>
      </c>
      <c r="B11" s="1002">
        <v>38000000</v>
      </c>
      <c r="C11" s="1002"/>
      <c r="D11" s="1002">
        <f>B11</f>
        <v>38000000</v>
      </c>
      <c r="E11" s="1002"/>
    </row>
    <row r="12" spans="1:5" ht="11.25" customHeight="1" x14ac:dyDescent="0.2">
      <c r="A12" s="631" t="s">
        <v>833</v>
      </c>
      <c r="B12" s="1002">
        <v>38000000</v>
      </c>
      <c r="C12" s="1002"/>
      <c r="D12" s="1002">
        <f>B12</f>
        <v>38000000</v>
      </c>
      <c r="E12" s="1002"/>
    </row>
    <row r="13" spans="1:5" ht="11.25" customHeight="1" x14ac:dyDescent="0.2">
      <c r="A13" s="631" t="s">
        <v>834</v>
      </c>
      <c r="B13" s="1002">
        <v>4847350.49</v>
      </c>
      <c r="C13" s="1002"/>
      <c r="D13" s="1002">
        <f>B13</f>
        <v>4847350.49</v>
      </c>
      <c r="E13" s="1002"/>
    </row>
    <row r="14" spans="1:5" ht="11.25" customHeight="1" x14ac:dyDescent="0.2">
      <c r="A14" s="631" t="s">
        <v>835</v>
      </c>
      <c r="B14" s="1002"/>
      <c r="C14" s="1002"/>
      <c r="D14" s="1002"/>
      <c r="E14" s="1002"/>
    </row>
    <row r="15" spans="1:5" ht="11.25" customHeight="1" x14ac:dyDescent="0.2">
      <c r="A15" s="631" t="s">
        <v>836</v>
      </c>
      <c r="B15" s="1002"/>
      <c r="C15" s="1002"/>
      <c r="D15" s="1002">
        <v>312303.71000000002</v>
      </c>
      <c r="E15" s="1002"/>
    </row>
    <row r="16" spans="1:5" ht="11.25" customHeight="1" x14ac:dyDescent="0.2">
      <c r="A16" s="629" t="s">
        <v>109</v>
      </c>
      <c r="B16" s="1001"/>
      <c r="C16" s="1001"/>
      <c r="D16" s="1001"/>
      <c r="E16" s="1001"/>
    </row>
    <row r="17" spans="1:5" ht="11.25" customHeight="1" x14ac:dyDescent="0.2">
      <c r="A17" s="633" t="s">
        <v>837</v>
      </c>
      <c r="B17" s="1002">
        <f>B11</f>
        <v>38000000</v>
      </c>
      <c r="C17" s="1002"/>
      <c r="D17" s="1002">
        <f>B17</f>
        <v>38000000</v>
      </c>
      <c r="E17" s="1002"/>
    </row>
    <row r="18" spans="1:5" ht="11.25" customHeight="1" x14ac:dyDescent="0.2">
      <c r="A18" s="633" t="s">
        <v>838</v>
      </c>
      <c r="B18" s="1002">
        <v>0</v>
      </c>
      <c r="C18" s="1002"/>
      <c r="D18" s="1002">
        <v>0</v>
      </c>
      <c r="E18" s="1002"/>
    </row>
    <row r="19" spans="1:5" ht="11.25" customHeight="1" x14ac:dyDescent="0.2">
      <c r="A19" s="633" t="s">
        <v>839</v>
      </c>
      <c r="B19" s="1002">
        <v>0</v>
      </c>
      <c r="C19" s="1002"/>
      <c r="D19" s="1002">
        <f>D17</f>
        <v>38000000</v>
      </c>
      <c r="E19" s="1002"/>
    </row>
    <row r="20" spans="1:5" ht="11.25" customHeight="1" x14ac:dyDescent="0.2">
      <c r="A20" s="633" t="s">
        <v>840</v>
      </c>
      <c r="B20" s="1002">
        <v>0</v>
      </c>
      <c r="C20" s="1002"/>
      <c r="D20" s="1002">
        <v>12116831.9</v>
      </c>
      <c r="E20" s="1002"/>
    </row>
    <row r="21" spans="1:5" ht="11.25" customHeight="1" x14ac:dyDescent="0.2">
      <c r="A21" s="633" t="s">
        <v>841</v>
      </c>
      <c r="B21" s="1002">
        <v>0</v>
      </c>
      <c r="C21" s="1002"/>
      <c r="D21" s="1002">
        <v>2555183.71</v>
      </c>
      <c r="E21" s="1002"/>
    </row>
    <row r="22" spans="1:5" ht="11.25" customHeight="1" x14ac:dyDescent="0.2">
      <c r="A22" s="634" t="s">
        <v>842</v>
      </c>
      <c r="B22" s="1002"/>
      <c r="C22" s="1002"/>
      <c r="D22" s="1002">
        <v>1146083.3899999999</v>
      </c>
      <c r="E22" s="1002"/>
    </row>
    <row r="23" spans="1:5" s="356" customFormat="1" ht="12.4" customHeight="1" x14ac:dyDescent="0.2">
      <c r="A23" s="358" t="s">
        <v>843</v>
      </c>
      <c r="B23" s="999" t="s">
        <v>28</v>
      </c>
      <c r="C23" s="999"/>
      <c r="D23" s="1000" t="s">
        <v>30</v>
      </c>
      <c r="E23" s="1000"/>
    </row>
    <row r="24" spans="1:5" ht="11.25" customHeight="1" x14ac:dyDescent="0.2">
      <c r="A24" s="635" t="s">
        <v>844</v>
      </c>
      <c r="B24" s="1003">
        <f>B20</f>
        <v>0</v>
      </c>
      <c r="C24" s="1003"/>
      <c r="D24" s="1003">
        <v>10970748.51</v>
      </c>
      <c r="E24" s="1003"/>
    </row>
    <row r="25" spans="1:5" ht="11.25" customHeight="1" x14ac:dyDescent="0.2">
      <c r="A25" s="635" t="s">
        <v>845</v>
      </c>
      <c r="B25" s="1003">
        <f>B21</f>
        <v>0</v>
      </c>
      <c r="C25" s="1003"/>
      <c r="D25" s="1003">
        <v>3701267.1</v>
      </c>
      <c r="E25" s="1003"/>
    </row>
    <row r="26" spans="1:5" s="356" customFormat="1" ht="23.25" customHeight="1" x14ac:dyDescent="0.2">
      <c r="A26" s="1004" t="s">
        <v>846</v>
      </c>
      <c r="B26" s="1004"/>
      <c r="C26" s="1004"/>
      <c r="D26" s="1000" t="s">
        <v>30</v>
      </c>
      <c r="E26" s="1000"/>
    </row>
    <row r="27" spans="1:5" ht="11.25" customHeight="1" x14ac:dyDescent="0.2">
      <c r="A27" s="1005" t="s">
        <v>847</v>
      </c>
      <c r="B27" s="1005"/>
      <c r="C27" s="1005"/>
      <c r="D27" s="1006">
        <f>'Anexo 3 - RCL'!N32</f>
        <v>23598200.139999997</v>
      </c>
      <c r="E27" s="1006"/>
    </row>
    <row r="28" spans="1:5" ht="6.95" customHeight="1" x14ac:dyDescent="0.2">
      <c r="A28" s="633"/>
      <c r="B28" s="633"/>
      <c r="C28" s="636"/>
      <c r="D28" s="636"/>
    </row>
    <row r="29" spans="1:5" s="356" customFormat="1" ht="12.4" customHeight="1" x14ac:dyDescent="0.2">
      <c r="A29" s="358" t="s">
        <v>848</v>
      </c>
      <c r="B29" s="999" t="s">
        <v>28</v>
      </c>
      <c r="C29" s="999"/>
      <c r="D29" s="1000" t="s">
        <v>30</v>
      </c>
      <c r="E29" s="1000"/>
    </row>
    <row r="30" spans="1:5" s="637" customFormat="1" ht="11.25" customHeight="1" x14ac:dyDescent="0.2">
      <c r="A30" s="631" t="s">
        <v>849</v>
      </c>
      <c r="B30" s="1001"/>
      <c r="C30" s="1001"/>
      <c r="D30" s="1001"/>
      <c r="E30" s="1001"/>
    </row>
    <row r="31" spans="1:5" ht="11.25" customHeight="1" x14ac:dyDescent="0.2">
      <c r="A31" s="631" t="s">
        <v>850</v>
      </c>
      <c r="B31" s="1002"/>
      <c r="C31" s="1002"/>
      <c r="D31" s="1002"/>
      <c r="E31" s="1002"/>
    </row>
    <row r="32" spans="1:5" ht="11.25" customHeight="1" x14ac:dyDescent="0.2">
      <c r="A32" s="631" t="s">
        <v>851</v>
      </c>
      <c r="B32" s="1002"/>
      <c r="C32" s="1002"/>
      <c r="D32" s="1002"/>
      <c r="E32" s="1002"/>
    </row>
    <row r="33" spans="1:5" ht="11.25" customHeight="1" x14ac:dyDescent="0.2">
      <c r="A33" s="631" t="s">
        <v>852</v>
      </c>
      <c r="B33" s="1002"/>
      <c r="C33" s="1002"/>
      <c r="D33" s="1002"/>
      <c r="E33" s="1002"/>
    </row>
    <row r="34" spans="1:5" ht="11.25" customHeight="1" x14ac:dyDescent="0.2">
      <c r="A34" s="631" t="s">
        <v>853</v>
      </c>
      <c r="B34" s="1001"/>
      <c r="C34" s="1001"/>
      <c r="D34" s="1001"/>
      <c r="E34" s="1001"/>
    </row>
    <row r="35" spans="1:5" ht="11.25" customHeight="1" x14ac:dyDescent="0.2">
      <c r="A35" s="631" t="s">
        <v>854</v>
      </c>
      <c r="B35" s="1002"/>
      <c r="C35" s="1002"/>
      <c r="D35" s="1002"/>
      <c r="E35" s="1002"/>
    </row>
    <row r="36" spans="1:5" ht="11.25" customHeight="1" x14ac:dyDescent="0.2">
      <c r="A36" s="631" t="s">
        <v>855</v>
      </c>
      <c r="B36" s="1002"/>
      <c r="C36" s="1002"/>
      <c r="D36" s="1002"/>
      <c r="E36" s="1002"/>
    </row>
    <row r="37" spans="1:5" ht="11.25" customHeight="1" x14ac:dyDescent="0.2">
      <c r="A37" s="638" t="s">
        <v>856</v>
      </c>
      <c r="B37" s="1007"/>
      <c r="C37" s="1007"/>
      <c r="D37" s="1007"/>
      <c r="E37" s="1007"/>
    </row>
    <row r="38" spans="1:5" ht="6.95" customHeight="1" x14ac:dyDescent="0.2">
      <c r="E38" s="633"/>
    </row>
    <row r="39" spans="1:5" ht="11.25" customHeight="1" x14ac:dyDescent="0.2">
      <c r="A39" s="1008" t="s">
        <v>857</v>
      </c>
      <c r="B39" s="640" t="s">
        <v>858</v>
      </c>
      <c r="C39" s="980" t="s">
        <v>859</v>
      </c>
      <c r="D39" s="881" t="s">
        <v>860</v>
      </c>
      <c r="E39" s="881"/>
    </row>
    <row r="40" spans="1:5" ht="11.25" customHeight="1" x14ac:dyDescent="0.2">
      <c r="A40" s="1008"/>
      <c r="B40" s="641" t="s">
        <v>861</v>
      </c>
      <c r="C40" s="980"/>
      <c r="D40" s="881"/>
      <c r="E40" s="881"/>
    </row>
    <row r="41" spans="1:5" ht="11.25" customHeight="1" x14ac:dyDescent="0.2">
      <c r="A41" s="1008"/>
      <c r="B41" s="641" t="s">
        <v>862</v>
      </c>
      <c r="C41" s="980"/>
      <c r="D41" s="881"/>
      <c r="E41" s="881"/>
    </row>
    <row r="42" spans="1:5" ht="11.25" customHeight="1" x14ac:dyDescent="0.2">
      <c r="A42" s="1008"/>
      <c r="B42" s="642" t="s">
        <v>31</v>
      </c>
      <c r="C42" s="642" t="s">
        <v>32</v>
      </c>
      <c r="D42" s="1009" t="s">
        <v>33</v>
      </c>
      <c r="E42" s="1009"/>
    </row>
    <row r="43" spans="1:5" ht="11.25" customHeight="1" x14ac:dyDescent="0.2">
      <c r="A43" s="635" t="s">
        <v>863</v>
      </c>
      <c r="B43" s="643"/>
      <c r="C43" s="644">
        <v>-2920180.38</v>
      </c>
      <c r="D43" s="1010"/>
      <c r="E43" s="1010"/>
    </row>
    <row r="44" spans="1:5" ht="11.25" customHeight="1" x14ac:dyDescent="0.2">
      <c r="A44" s="638" t="s">
        <v>864</v>
      </c>
      <c r="B44" s="645"/>
      <c r="C44" s="646">
        <v>1133185.1100000001</v>
      </c>
      <c r="D44" s="1011"/>
      <c r="E44" s="1011"/>
    </row>
    <row r="46" spans="1:5" ht="11.25" customHeight="1" x14ac:dyDescent="0.2">
      <c r="A46" s="865" t="s">
        <v>865</v>
      </c>
      <c r="B46" s="865" t="s">
        <v>866</v>
      </c>
      <c r="C46" s="640" t="s">
        <v>867</v>
      </c>
      <c r="D46" s="640" t="s">
        <v>868</v>
      </c>
      <c r="E46" s="647" t="s">
        <v>869</v>
      </c>
    </row>
    <row r="47" spans="1:5" ht="11.25" customHeight="1" x14ac:dyDescent="0.2">
      <c r="A47" s="865"/>
      <c r="B47" s="865"/>
      <c r="C47" s="642" t="s">
        <v>30</v>
      </c>
      <c r="D47" s="642" t="s">
        <v>30</v>
      </c>
      <c r="E47" s="648" t="s">
        <v>870</v>
      </c>
    </row>
    <row r="48" spans="1:5" ht="11.25" customHeight="1" x14ac:dyDescent="0.2">
      <c r="A48" s="631" t="s">
        <v>871</v>
      </c>
      <c r="B48" s="649">
        <f>SUM(B49:B52)</f>
        <v>0</v>
      </c>
      <c r="C48" s="649">
        <f>SUM(C49:C52)</f>
        <v>0</v>
      </c>
      <c r="D48" s="649">
        <f>SUM(D49:D52)</f>
        <v>-1143019.1100000001</v>
      </c>
      <c r="E48" s="650">
        <f>SUM(E49:E52)</f>
        <v>0</v>
      </c>
    </row>
    <row r="49" spans="1:5" ht="11.25" customHeight="1" x14ac:dyDescent="0.2">
      <c r="A49" s="631" t="s">
        <v>872</v>
      </c>
      <c r="B49" s="651">
        <v>0</v>
      </c>
      <c r="C49" s="651">
        <v>0</v>
      </c>
      <c r="D49" s="651">
        <v>-1143019.1100000001</v>
      </c>
      <c r="E49" s="652">
        <v>0</v>
      </c>
    </row>
    <row r="50" spans="1:5" ht="11.25" customHeight="1" x14ac:dyDescent="0.2">
      <c r="A50" s="631" t="s">
        <v>873</v>
      </c>
      <c r="B50" s="651"/>
      <c r="C50" s="651"/>
      <c r="D50" s="651"/>
      <c r="E50" s="652"/>
    </row>
    <row r="51" spans="1:5" ht="11.25" customHeight="1" x14ac:dyDescent="0.2">
      <c r="A51" s="631" t="s">
        <v>874</v>
      </c>
      <c r="B51" s="651"/>
      <c r="C51" s="651"/>
      <c r="D51" s="651"/>
      <c r="E51" s="652"/>
    </row>
    <row r="52" spans="1:5" ht="11.25" customHeight="1" x14ac:dyDescent="0.2">
      <c r="A52" s="631" t="s">
        <v>875</v>
      </c>
      <c r="B52" s="651">
        <v>0</v>
      </c>
      <c r="C52" s="651"/>
      <c r="D52" s="651"/>
      <c r="E52" s="652"/>
    </row>
    <row r="53" spans="1:5" ht="11.25" customHeight="1" x14ac:dyDescent="0.2">
      <c r="A53" s="631" t="s">
        <v>876</v>
      </c>
      <c r="B53" s="649">
        <f>SUM(B54:B57)</f>
        <v>0</v>
      </c>
      <c r="C53" s="649">
        <f>SUM(C54:C57)</f>
        <v>0</v>
      </c>
      <c r="D53" s="649">
        <f>SUM(D54:D57)</f>
        <v>0</v>
      </c>
      <c r="E53" s="650">
        <f>SUM(E54:E57)</f>
        <v>0</v>
      </c>
    </row>
    <row r="54" spans="1:5" ht="11.25" customHeight="1" x14ac:dyDescent="0.2">
      <c r="A54" s="631" t="s">
        <v>872</v>
      </c>
      <c r="B54" s="651">
        <v>0</v>
      </c>
      <c r="C54" s="651">
        <v>0</v>
      </c>
      <c r="D54" s="651"/>
      <c r="E54" s="652"/>
    </row>
    <row r="55" spans="1:5" ht="11.25" customHeight="1" x14ac:dyDescent="0.2">
      <c r="A55" s="631" t="s">
        <v>873</v>
      </c>
      <c r="B55" s="651"/>
      <c r="C55" s="651"/>
      <c r="D55" s="651"/>
      <c r="E55" s="652"/>
    </row>
    <row r="56" spans="1:5" ht="11.25" customHeight="1" x14ac:dyDescent="0.2">
      <c r="A56" s="631" t="s">
        <v>874</v>
      </c>
      <c r="B56" s="651"/>
      <c r="C56" s="651"/>
      <c r="D56" s="651"/>
      <c r="E56" s="652"/>
    </row>
    <row r="57" spans="1:5" ht="11.25" customHeight="1" x14ac:dyDescent="0.2">
      <c r="A57" s="631" t="s">
        <v>875</v>
      </c>
      <c r="B57" s="651"/>
      <c r="C57" s="651"/>
      <c r="D57" s="651"/>
      <c r="E57" s="652"/>
    </row>
    <row r="58" spans="1:5" ht="11.25" customHeight="1" x14ac:dyDescent="0.2">
      <c r="A58" s="653" t="s">
        <v>182</v>
      </c>
      <c r="B58" s="654">
        <f>+B53+B48</f>
        <v>0</v>
      </c>
      <c r="C58" s="654">
        <f>+C53+C48</f>
        <v>0</v>
      </c>
      <c r="D58" s="654">
        <f>+D53+D48</f>
        <v>-1143019.1100000001</v>
      </c>
      <c r="E58" s="655">
        <f>+E53+E48</f>
        <v>0</v>
      </c>
    </row>
    <row r="59" spans="1:5" ht="11.25" customHeight="1" x14ac:dyDescent="0.2">
      <c r="A59" s="865" t="s">
        <v>877</v>
      </c>
      <c r="B59" s="1012" t="s">
        <v>878</v>
      </c>
      <c r="C59" s="1013" t="s">
        <v>879</v>
      </c>
      <c r="D59" s="1013"/>
      <c r="E59" s="1013"/>
    </row>
    <row r="60" spans="1:5" ht="11.25" customHeight="1" x14ac:dyDescent="0.2">
      <c r="A60" s="865"/>
      <c r="B60" s="1012"/>
      <c r="C60" s="656" t="s">
        <v>880</v>
      </c>
      <c r="D60" s="1000" t="s">
        <v>881</v>
      </c>
      <c r="E60" s="1000"/>
    </row>
    <row r="61" spans="1:5" ht="11.25" customHeight="1" x14ac:dyDescent="0.2">
      <c r="A61" s="865"/>
      <c r="B61" s="865"/>
      <c r="C61" s="642" t="s">
        <v>882</v>
      </c>
      <c r="D61" s="1000"/>
      <c r="E61" s="1000"/>
    </row>
    <row r="62" spans="1:5" ht="11.25" customHeight="1" x14ac:dyDescent="0.2">
      <c r="A62" s="657" t="s">
        <v>883</v>
      </c>
      <c r="B62" s="651">
        <v>29.62</v>
      </c>
      <c r="C62" s="658">
        <v>0.25</v>
      </c>
      <c r="D62" s="1014">
        <f>'Anexo 8 - MDE - Municípios'!E137</f>
        <v>0.29621097317710865</v>
      </c>
      <c r="E62" s="1014"/>
    </row>
    <row r="63" spans="1:5" ht="11.25" customHeight="1" x14ac:dyDescent="0.2">
      <c r="A63" s="631" t="s">
        <v>884</v>
      </c>
      <c r="B63" s="651">
        <v>0</v>
      </c>
      <c r="C63" s="659">
        <v>0.6</v>
      </c>
      <c r="D63" s="1015">
        <v>0</v>
      </c>
      <c r="E63" s="1015"/>
    </row>
    <row r="64" spans="1:5" ht="11.25" customHeight="1" x14ac:dyDescent="0.2">
      <c r="A64" s="631" t="s">
        <v>885</v>
      </c>
      <c r="B64" s="651">
        <v>39.31</v>
      </c>
      <c r="C64" s="659">
        <v>0.6</v>
      </c>
      <c r="D64" s="1015">
        <v>0.3931</v>
      </c>
      <c r="E64" s="1015"/>
    </row>
    <row r="65" spans="1:5" ht="11.25" customHeight="1" x14ac:dyDescent="0.2">
      <c r="A65" s="638" t="s">
        <v>886</v>
      </c>
      <c r="B65" s="645">
        <v>0</v>
      </c>
      <c r="C65" s="660">
        <v>0.1</v>
      </c>
      <c r="D65" s="1011">
        <v>0</v>
      </c>
      <c r="E65" s="1011"/>
    </row>
    <row r="66" spans="1:5" s="356" customFormat="1" ht="12.4" customHeight="1" x14ac:dyDescent="0.2">
      <c r="A66" s="639" t="s">
        <v>887</v>
      </c>
      <c r="B66" s="999" t="s">
        <v>878</v>
      </c>
      <c r="C66" s="999"/>
      <c r="D66" s="1000" t="s">
        <v>888</v>
      </c>
      <c r="E66" s="1000"/>
    </row>
    <row r="67" spans="1:5" ht="11.25" customHeight="1" x14ac:dyDescent="0.2">
      <c r="A67" s="653" t="s">
        <v>889</v>
      </c>
      <c r="B67" s="1016"/>
      <c r="C67" s="1016"/>
      <c r="D67" s="1006"/>
      <c r="E67" s="1006"/>
    </row>
    <row r="68" spans="1:5" ht="11.25" customHeight="1" x14ac:dyDescent="0.2">
      <c r="A68" s="653" t="s">
        <v>890</v>
      </c>
      <c r="B68" s="1006">
        <v>223371.07</v>
      </c>
      <c r="C68" s="1006"/>
      <c r="D68" s="1006">
        <v>3546500</v>
      </c>
      <c r="E68" s="1006"/>
    </row>
    <row r="69" spans="1:5" s="356" customFormat="1" ht="12.4" customHeight="1" x14ac:dyDescent="0.2">
      <c r="A69" s="358" t="s">
        <v>891</v>
      </c>
      <c r="B69" s="627" t="s">
        <v>892</v>
      </c>
      <c r="C69" s="661" t="s">
        <v>893</v>
      </c>
      <c r="D69" s="627" t="s">
        <v>894</v>
      </c>
      <c r="E69" s="628" t="s">
        <v>895</v>
      </c>
    </row>
    <row r="70" spans="1:5" ht="11.25" customHeight="1" x14ac:dyDescent="0.2">
      <c r="A70" s="631" t="s">
        <v>849</v>
      </c>
      <c r="B70" s="662"/>
      <c r="C70" s="662"/>
      <c r="D70" s="662"/>
      <c r="E70" s="663"/>
    </row>
    <row r="71" spans="1:5" ht="11.25" customHeight="1" x14ac:dyDescent="0.2">
      <c r="A71" s="631" t="s">
        <v>896</v>
      </c>
      <c r="B71" s="664"/>
      <c r="C71" s="664"/>
      <c r="D71" s="664"/>
      <c r="E71" s="632"/>
    </row>
    <row r="72" spans="1:5" ht="11.25" customHeight="1" x14ac:dyDescent="0.2">
      <c r="A72" s="631" t="s">
        <v>897</v>
      </c>
      <c r="B72" s="664"/>
      <c r="C72" s="664"/>
      <c r="D72" s="664"/>
      <c r="E72" s="632"/>
    </row>
    <row r="73" spans="1:5" ht="11.25" customHeight="1" x14ac:dyDescent="0.2">
      <c r="A73" s="631" t="s">
        <v>852</v>
      </c>
      <c r="B73" s="665">
        <f>+B71-B72</f>
        <v>0</v>
      </c>
      <c r="C73" s="665">
        <f>+C71-C72</f>
        <v>0</v>
      </c>
      <c r="D73" s="665">
        <f>+D71-D72</f>
        <v>0</v>
      </c>
      <c r="E73" s="630">
        <f>+E71-E72</f>
        <v>0</v>
      </c>
    </row>
    <row r="74" spans="1:5" ht="11.25" customHeight="1" x14ac:dyDescent="0.2">
      <c r="A74" s="631" t="s">
        <v>853</v>
      </c>
      <c r="B74" s="665"/>
      <c r="C74" s="665"/>
      <c r="D74" s="665"/>
      <c r="E74" s="630"/>
    </row>
    <row r="75" spans="1:5" ht="11.25" customHeight="1" x14ac:dyDescent="0.2">
      <c r="A75" s="631" t="s">
        <v>898</v>
      </c>
      <c r="B75" s="664"/>
      <c r="C75" s="664"/>
      <c r="D75" s="664"/>
      <c r="E75" s="632"/>
    </row>
    <row r="76" spans="1:5" ht="11.25" customHeight="1" x14ac:dyDescent="0.2">
      <c r="A76" s="631" t="s">
        <v>899</v>
      </c>
      <c r="B76" s="664"/>
      <c r="C76" s="664"/>
      <c r="D76" s="664"/>
      <c r="E76" s="632"/>
    </row>
    <row r="77" spans="1:5" ht="11.25" customHeight="1" x14ac:dyDescent="0.2">
      <c r="A77" s="631" t="s">
        <v>856</v>
      </c>
      <c r="B77" s="665">
        <f>+B75-B76</f>
        <v>0</v>
      </c>
      <c r="C77" s="665">
        <f>+C75-C76</f>
        <v>0</v>
      </c>
      <c r="D77" s="665">
        <f>+D75-D76</f>
        <v>0</v>
      </c>
      <c r="E77" s="630">
        <f>+E75-E76</f>
        <v>0</v>
      </c>
    </row>
    <row r="78" spans="1:5" s="356" customFormat="1" ht="12.4" customHeight="1" x14ac:dyDescent="0.2">
      <c r="A78" s="358" t="s">
        <v>900</v>
      </c>
      <c r="B78" s="999" t="s">
        <v>878</v>
      </c>
      <c r="C78" s="999"/>
      <c r="D78" s="1000" t="s">
        <v>901</v>
      </c>
      <c r="E78" s="1000"/>
    </row>
    <row r="79" spans="1:5" ht="11.25" customHeight="1" x14ac:dyDescent="0.2">
      <c r="A79" s="653" t="s">
        <v>902</v>
      </c>
      <c r="B79" s="1006"/>
      <c r="C79" s="1006"/>
      <c r="D79" s="1006">
        <v>0</v>
      </c>
      <c r="E79" s="1006"/>
    </row>
    <row r="80" spans="1:5" ht="11.25" customHeight="1" x14ac:dyDescent="0.2">
      <c r="A80" s="653" t="s">
        <v>903</v>
      </c>
      <c r="B80" s="1006"/>
      <c r="C80" s="1006"/>
      <c r="D80" s="1006">
        <v>8457868.8499999996</v>
      </c>
      <c r="E80" s="1006"/>
    </row>
    <row r="81" spans="1:5" ht="6.95" customHeight="1" x14ac:dyDescent="0.2">
      <c r="A81" s="634"/>
      <c r="B81" s="634"/>
    </row>
    <row r="82" spans="1:5" ht="11.25" customHeight="1" x14ac:dyDescent="0.2">
      <c r="A82" s="1008" t="s">
        <v>904</v>
      </c>
      <c r="B82" s="1019" t="s">
        <v>878</v>
      </c>
      <c r="C82" s="1013" t="s">
        <v>905</v>
      </c>
      <c r="D82" s="1013"/>
      <c r="E82" s="1013"/>
    </row>
    <row r="83" spans="1:5" ht="11.25" customHeight="1" x14ac:dyDescent="0.2">
      <c r="A83" s="1008"/>
      <c r="B83" s="1019"/>
      <c r="C83" s="656" t="s">
        <v>880</v>
      </c>
      <c r="D83" s="881" t="s">
        <v>881</v>
      </c>
      <c r="E83" s="881"/>
    </row>
    <row r="84" spans="1:5" ht="11.25" customHeight="1" x14ac:dyDescent="0.2">
      <c r="A84" s="1008"/>
      <c r="B84" s="1019"/>
      <c r="C84" s="642" t="s">
        <v>882</v>
      </c>
      <c r="D84" s="881"/>
      <c r="E84" s="881"/>
    </row>
    <row r="85" spans="1:5" ht="11.25" customHeight="1" x14ac:dyDescent="0.2">
      <c r="A85" s="653" t="s">
        <v>906</v>
      </c>
      <c r="B85" s="666">
        <v>919322.14</v>
      </c>
      <c r="C85" s="667">
        <v>0.15</v>
      </c>
      <c r="D85" s="1017">
        <v>0.17910000000000001</v>
      </c>
      <c r="E85" s="1017"/>
    </row>
    <row r="86" spans="1:5" ht="6.95" customHeight="1" x14ac:dyDescent="0.2">
      <c r="A86" s="668"/>
      <c r="B86" s="668"/>
      <c r="C86" s="669"/>
      <c r="D86" s="668"/>
      <c r="E86" s="668"/>
    </row>
    <row r="87" spans="1:5" s="356" customFormat="1" ht="12.4" customHeight="1" x14ac:dyDescent="0.2">
      <c r="A87" s="670" t="s">
        <v>907</v>
      </c>
      <c r="B87" s="1000" t="s">
        <v>908</v>
      </c>
      <c r="C87" s="1000"/>
      <c r="D87" s="1000"/>
      <c r="E87" s="1000"/>
    </row>
    <row r="88" spans="1:5" ht="11.25" customHeight="1" x14ac:dyDescent="0.2">
      <c r="A88" s="671" t="s">
        <v>909</v>
      </c>
      <c r="B88" s="1018"/>
      <c r="C88" s="1018"/>
      <c r="D88" s="1018"/>
      <c r="E88" s="1018"/>
    </row>
    <row r="89" spans="1:5" ht="11.25" customHeight="1" x14ac:dyDescent="0.2">
      <c r="A89" s="866" t="s">
        <v>138</v>
      </c>
      <c r="B89" s="866"/>
      <c r="C89" s="866"/>
      <c r="D89" s="866"/>
      <c r="E89" s="866"/>
    </row>
    <row r="65536" ht="11.25" customHeight="1" x14ac:dyDescent="0.2"/>
  </sheetData>
  <sheetProtection password="DA51" sheet="1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/>
  <pageMargins left="0.37" right="0.2" top="0.52" bottom="0.73" header="0.26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Normal="100" workbookViewId="0">
      <pane xSplit="1" ySplit="12" topLeftCell="B42" activePane="bottomRight" state="frozen"/>
      <selection pane="topRight" activeCell="B1" sqref="B1"/>
      <selection pane="bottomLeft" activeCell="A13" sqref="A13"/>
      <selection pane="bottomRight" activeCell="A7" sqref="A7:J7"/>
    </sheetView>
  </sheetViews>
  <sheetFormatPr defaultRowHeight="22.5" customHeight="1" x14ac:dyDescent="0.2"/>
  <cols>
    <col min="1" max="1" width="47" style="10" customWidth="1"/>
    <col min="2" max="10" width="16.140625" style="10" customWidth="1"/>
    <col min="11" max="16384" width="9.140625" style="10"/>
  </cols>
  <sheetData>
    <row r="1" spans="1:10" ht="15.75" customHeight="1" x14ac:dyDescent="0.2">
      <c r="A1" s="11" t="s">
        <v>17</v>
      </c>
    </row>
    <row r="2" spans="1:10" ht="4.5" customHeight="1" x14ac:dyDescent="0.2">
      <c r="A2" s="12"/>
    </row>
    <row r="3" spans="1:10" ht="11.25" customHeight="1" x14ac:dyDescent="0.2">
      <c r="A3" s="696" t="str">
        <f>'Informações Iniciais'!A2:B2</f>
        <v>PREFEITURA MUNICIPAL DE BURITIRANA</v>
      </c>
      <c r="B3" s="696"/>
      <c r="C3" s="696"/>
      <c r="D3" s="696"/>
      <c r="E3" s="696"/>
      <c r="F3" s="696"/>
      <c r="G3" s="696"/>
      <c r="H3" s="696"/>
      <c r="I3" s="696"/>
      <c r="J3" s="696"/>
    </row>
    <row r="4" spans="1:10" ht="11.25" customHeight="1" x14ac:dyDescent="0.2">
      <c r="A4" s="697" t="s">
        <v>18</v>
      </c>
      <c r="B4" s="697"/>
      <c r="C4" s="697"/>
      <c r="D4" s="697"/>
      <c r="E4" s="697"/>
      <c r="F4" s="697"/>
      <c r="G4" s="697"/>
      <c r="H4" s="697"/>
      <c r="I4" s="697"/>
      <c r="J4" s="697"/>
    </row>
    <row r="5" spans="1:10" ht="11.25" customHeight="1" x14ac:dyDescent="0.2">
      <c r="A5" s="698" t="s">
        <v>19</v>
      </c>
      <c r="B5" s="698"/>
      <c r="C5" s="698"/>
      <c r="D5" s="698"/>
      <c r="E5" s="698"/>
      <c r="F5" s="698"/>
      <c r="G5" s="698"/>
      <c r="H5" s="698"/>
      <c r="I5" s="698"/>
      <c r="J5" s="698"/>
    </row>
    <row r="6" spans="1:10" ht="11.25" customHeight="1" x14ac:dyDescent="0.2">
      <c r="A6" s="699" t="s">
        <v>20</v>
      </c>
      <c r="B6" s="699"/>
      <c r="C6" s="699"/>
      <c r="D6" s="699"/>
      <c r="E6" s="699"/>
      <c r="F6" s="699"/>
      <c r="G6" s="699"/>
      <c r="H6" s="699"/>
      <c r="I6" s="699"/>
      <c r="J6" s="699"/>
    </row>
    <row r="7" spans="1:10" ht="11.25" customHeight="1" x14ac:dyDescent="0.2">
      <c r="A7" s="696" t="str">
        <f>'Informações Iniciais'!A5</f>
        <v>&lt;1º BIMESTRE 2015 - JANEIRO/FEVEREIRO&gt;</v>
      </c>
      <c r="B7" s="696"/>
      <c r="C7" s="696"/>
      <c r="D7" s="696"/>
      <c r="E7" s="696"/>
      <c r="F7" s="696"/>
      <c r="G7" s="696"/>
      <c r="H7" s="696"/>
      <c r="I7" s="696"/>
      <c r="J7" s="696"/>
    </row>
    <row r="8" spans="1:10" ht="4.5" customHeight="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 x14ac:dyDescent="0.2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85" customHeight="1" x14ac:dyDescent="0.2">
      <c r="A10" s="22"/>
      <c r="B10" s="23" t="s">
        <v>22</v>
      </c>
      <c r="C10" s="24" t="s">
        <v>22</v>
      </c>
      <c r="D10" s="700" t="s">
        <v>23</v>
      </c>
      <c r="E10" s="700"/>
      <c r="F10" s="700"/>
      <c r="G10" s="700"/>
      <c r="H10" s="700"/>
      <c r="I10" s="26"/>
      <c r="J10" s="27" t="s">
        <v>24</v>
      </c>
    </row>
    <row r="11" spans="1:10" ht="11.25" customHeight="1" x14ac:dyDescent="0.2">
      <c r="A11" s="28" t="s">
        <v>25</v>
      </c>
      <c r="B11" s="29" t="s">
        <v>26</v>
      </c>
      <c r="C11" s="29" t="s">
        <v>27</v>
      </c>
      <c r="D11" s="701" t="s">
        <v>28</v>
      </c>
      <c r="E11" s="701"/>
      <c r="F11" s="30" t="s">
        <v>29</v>
      </c>
      <c r="G11" s="701" t="s">
        <v>30</v>
      </c>
      <c r="H11" s="701"/>
      <c r="I11" s="31" t="s">
        <v>29</v>
      </c>
      <c r="J11" s="31"/>
    </row>
    <row r="12" spans="1:10" ht="11.25" customHeight="1" x14ac:dyDescent="0.2">
      <c r="A12" s="32"/>
      <c r="B12" s="33"/>
      <c r="C12" s="34" t="s">
        <v>31</v>
      </c>
      <c r="D12" s="702" t="s">
        <v>32</v>
      </c>
      <c r="E12" s="702"/>
      <c r="F12" s="35" t="s">
        <v>33</v>
      </c>
      <c r="G12" s="702" t="s">
        <v>34</v>
      </c>
      <c r="H12" s="702"/>
      <c r="I12" s="36" t="s">
        <v>35</v>
      </c>
      <c r="J12" s="36" t="s">
        <v>36</v>
      </c>
    </row>
    <row r="13" spans="1:10" ht="12.75" customHeight="1" x14ac:dyDescent="0.2">
      <c r="A13" s="37" t="s">
        <v>37</v>
      </c>
      <c r="B13" s="38">
        <f>B14+B54</f>
        <v>38000000</v>
      </c>
      <c r="C13" s="38">
        <f>C14+C54</f>
        <v>38000000</v>
      </c>
      <c r="D13" s="703">
        <f>D14+D54</f>
        <v>4847350.4899999993</v>
      </c>
      <c r="E13" s="703"/>
      <c r="F13" s="39">
        <f>F14+F54</f>
        <v>0.70167876197798562</v>
      </c>
      <c r="G13" s="703">
        <f>G14+G54</f>
        <v>4847350.4899999993</v>
      </c>
      <c r="H13" s="703"/>
      <c r="I13" s="39">
        <f>I14+I54</f>
        <v>0.70167876197798562</v>
      </c>
      <c r="J13" s="40">
        <f>J14+J54</f>
        <v>33152649.510000002</v>
      </c>
    </row>
    <row r="14" spans="1:10" ht="12.75" customHeight="1" x14ac:dyDescent="0.2">
      <c r="A14" s="41" t="s">
        <v>38</v>
      </c>
      <c r="B14" s="38">
        <f>B15+B19+B23+B31+B35+B40+B41+B48</f>
        <v>30245000</v>
      </c>
      <c r="C14" s="38">
        <f>C15+C19+C23+C31+C35+C40+C41+C48</f>
        <v>30245000</v>
      </c>
      <c r="D14" s="704">
        <f>D15+D19+D23+D31+D35+D40+D41+D48</f>
        <v>4847350.4899999993</v>
      </c>
      <c r="E14" s="704"/>
      <c r="F14" s="39">
        <f>F15+F19+F23+F31+F35+F40+F41+F48</f>
        <v>0.70167876197798562</v>
      </c>
      <c r="G14" s="704">
        <f>G15+G19+G23+G31+G35+G40+G41+G48</f>
        <v>4847350.4899999993</v>
      </c>
      <c r="H14" s="704"/>
      <c r="I14" s="39">
        <f>I15+I19+I23+I31+I35+I40+I41+I48</f>
        <v>0.70167876197798562</v>
      </c>
      <c r="J14" s="43">
        <f>J15+J19+J23+J31+J35+J40+J41+J48</f>
        <v>25397649.510000002</v>
      </c>
    </row>
    <row r="15" spans="1:10" ht="12.75" customHeight="1" x14ac:dyDescent="0.2">
      <c r="A15" s="41" t="s">
        <v>39</v>
      </c>
      <c r="B15" s="38">
        <f>SUM(B16:B18)</f>
        <v>622000</v>
      </c>
      <c r="C15" s="38">
        <f>SUM(C16:C18)</f>
        <v>622000</v>
      </c>
      <c r="D15" s="704">
        <f>SUM(D16:D18)</f>
        <v>50958.23</v>
      </c>
      <c r="E15" s="704"/>
      <c r="F15" s="39">
        <f>SUM(F16:F18)</f>
        <v>0.18552863472858078</v>
      </c>
      <c r="G15" s="704">
        <f>SUM(G16:G18)</f>
        <v>50958.23</v>
      </c>
      <c r="H15" s="704"/>
      <c r="I15" s="39">
        <f>SUM(I16:I18)</f>
        <v>0.18552863472858078</v>
      </c>
      <c r="J15" s="43">
        <f>SUM(J16:J18)</f>
        <v>571041.77</v>
      </c>
    </row>
    <row r="16" spans="1:10" ht="12.75" customHeight="1" x14ac:dyDescent="0.2">
      <c r="A16" s="41" t="s">
        <v>40</v>
      </c>
      <c r="B16" s="44">
        <v>556000</v>
      </c>
      <c r="C16" s="44">
        <f>B16</f>
        <v>556000</v>
      </c>
      <c r="D16" s="705">
        <v>43927.79</v>
      </c>
      <c r="E16" s="705"/>
      <c r="F16" s="39">
        <f>IF($C16="",0,D16/$C16)</f>
        <v>7.9006816546762587E-2</v>
      </c>
      <c r="G16" s="705">
        <f>D16</f>
        <v>43927.79</v>
      </c>
      <c r="H16" s="705"/>
      <c r="I16" s="39">
        <f>IF($C16="",0,G16/$C16)</f>
        <v>7.9006816546762587E-2</v>
      </c>
      <c r="J16" s="43">
        <f>C16-G16</f>
        <v>512072.21</v>
      </c>
    </row>
    <row r="17" spans="1:10" ht="12.75" customHeight="1" x14ac:dyDescent="0.2">
      <c r="A17" s="41" t="s">
        <v>41</v>
      </c>
      <c r="B17" s="44">
        <v>66000</v>
      </c>
      <c r="C17" s="44">
        <f>B17</f>
        <v>66000</v>
      </c>
      <c r="D17" s="705">
        <v>7030.44</v>
      </c>
      <c r="E17" s="705"/>
      <c r="F17" s="39">
        <f>IF(C17="",0,D17/C17)</f>
        <v>0.10652181818181818</v>
      </c>
      <c r="G17" s="705">
        <f>D17</f>
        <v>7030.44</v>
      </c>
      <c r="H17" s="705"/>
      <c r="I17" s="39">
        <f>IF($C17="",0,G17/$C17)</f>
        <v>0.10652181818181818</v>
      </c>
      <c r="J17" s="43">
        <f>C17-G17</f>
        <v>58969.56</v>
      </c>
    </row>
    <row r="18" spans="1:10" ht="12.75" customHeight="1" x14ac:dyDescent="0.2">
      <c r="A18" s="41" t="s">
        <v>42</v>
      </c>
      <c r="B18" s="44"/>
      <c r="C18" s="44"/>
      <c r="D18" s="705"/>
      <c r="E18" s="705"/>
      <c r="F18" s="39">
        <f>IF(C18="",0,D18/C18)</f>
        <v>0</v>
      </c>
      <c r="G18" s="705"/>
      <c r="H18" s="705"/>
      <c r="I18" s="39">
        <f>IF($C18="",0,G18/$C18)</f>
        <v>0</v>
      </c>
      <c r="J18" s="43">
        <f>C18-G18</f>
        <v>0</v>
      </c>
    </row>
    <row r="19" spans="1:10" ht="12.75" customHeight="1" x14ac:dyDescent="0.2">
      <c r="A19" s="41" t="s">
        <v>43</v>
      </c>
      <c r="B19" s="38">
        <f>SUM(B20:B22)</f>
        <v>209000</v>
      </c>
      <c r="C19" s="38">
        <f>SUM(C20:C22)</f>
        <v>209000</v>
      </c>
      <c r="D19" s="704">
        <f>SUM(D20:D22)</f>
        <v>60898.96</v>
      </c>
      <c r="E19" s="704"/>
      <c r="F19" s="39">
        <f>SUM(F20:F22)</f>
        <v>0.29138258373205739</v>
      </c>
      <c r="G19" s="704">
        <f>SUM(G20:G22)</f>
        <v>60898.96</v>
      </c>
      <c r="H19" s="704"/>
      <c r="I19" s="39">
        <f>SUM(I20:I22)</f>
        <v>0.29138258373205739</v>
      </c>
      <c r="J19" s="43">
        <f>SUM(J20:J22)</f>
        <v>148101.04</v>
      </c>
    </row>
    <row r="20" spans="1:10" ht="12.75" customHeight="1" x14ac:dyDescent="0.2">
      <c r="A20" s="41" t="s">
        <v>44</v>
      </c>
      <c r="B20" s="44"/>
      <c r="C20" s="44"/>
      <c r="D20" s="705"/>
      <c r="E20" s="705"/>
      <c r="F20" s="39">
        <f>IF(C20="",0,D20/C20)</f>
        <v>0</v>
      </c>
      <c r="G20" s="705"/>
      <c r="H20" s="705"/>
      <c r="I20" s="39">
        <f>IF($C20="",0,G20/$C20)</f>
        <v>0</v>
      </c>
      <c r="J20" s="43">
        <f>C20-G20</f>
        <v>0</v>
      </c>
    </row>
    <row r="21" spans="1:10" ht="12.75" customHeight="1" x14ac:dyDescent="0.2">
      <c r="A21" s="41" t="s">
        <v>45</v>
      </c>
      <c r="B21" s="44"/>
      <c r="C21" s="44"/>
      <c r="D21" s="705"/>
      <c r="E21" s="705"/>
      <c r="F21" s="39">
        <f>IF(C21="",0,D21/C21)</f>
        <v>0</v>
      </c>
      <c r="G21" s="705"/>
      <c r="H21" s="705"/>
      <c r="I21" s="39">
        <f>IF($C21="",0,G21/$C21)</f>
        <v>0</v>
      </c>
      <c r="J21" s="43">
        <f>C21-G21</f>
        <v>0</v>
      </c>
    </row>
    <row r="22" spans="1:10" ht="12.75" customHeight="1" x14ac:dyDescent="0.2">
      <c r="A22" s="41" t="s">
        <v>46</v>
      </c>
      <c r="B22" s="44">
        <v>209000</v>
      </c>
      <c r="C22" s="44">
        <f>B22</f>
        <v>209000</v>
      </c>
      <c r="D22" s="705">
        <v>60898.96</v>
      </c>
      <c r="E22" s="705"/>
      <c r="F22" s="39">
        <f>IF(C22="",0,D22/C22)</f>
        <v>0.29138258373205739</v>
      </c>
      <c r="G22" s="706">
        <f>D22</f>
        <v>60898.96</v>
      </c>
      <c r="H22" s="707"/>
      <c r="I22" s="39">
        <f>IF($C22="",0,G22/$C22)</f>
        <v>0.29138258373205739</v>
      </c>
      <c r="J22" s="43">
        <f>C22-G22</f>
        <v>148101.04</v>
      </c>
    </row>
    <row r="23" spans="1:10" ht="12.75" customHeight="1" x14ac:dyDescent="0.2">
      <c r="A23" s="41" t="s">
        <v>47</v>
      </c>
      <c r="B23" s="38">
        <f>SUM(B24:B30)</f>
        <v>214000</v>
      </c>
      <c r="C23" s="38">
        <f>SUM(C24:C30)</f>
        <v>214000</v>
      </c>
      <c r="D23" s="704">
        <f>SUM(D24:D30)</f>
        <v>12898.28</v>
      </c>
      <c r="E23" s="704"/>
      <c r="F23" s="39">
        <f>SUM(F24:F30)</f>
        <v>6.2918439024390246E-2</v>
      </c>
      <c r="G23" s="704">
        <f>SUM(G24:G30)</f>
        <v>12898.28</v>
      </c>
      <c r="H23" s="704"/>
      <c r="I23" s="39">
        <f>SUM(I24:I30)</f>
        <v>6.2918439024390246E-2</v>
      </c>
      <c r="J23" s="43">
        <f>SUM(J24:J30)</f>
        <v>201101.72</v>
      </c>
    </row>
    <row r="24" spans="1:10" ht="12.75" customHeight="1" x14ac:dyDescent="0.2">
      <c r="A24" s="41" t="s">
        <v>48</v>
      </c>
      <c r="B24" s="44"/>
      <c r="C24" s="44"/>
      <c r="D24" s="705"/>
      <c r="E24" s="705"/>
      <c r="F24" s="39">
        <f t="shared" ref="F24:F30" si="0">IF(C24="",0,D24/C24)</f>
        <v>0</v>
      </c>
      <c r="G24" s="705"/>
      <c r="H24" s="705"/>
      <c r="I24" s="39">
        <f t="shared" ref="I24:I30" si="1">IF($C24="",0,G24/$C24)</f>
        <v>0</v>
      </c>
      <c r="J24" s="43">
        <f t="shared" ref="J24:J30" si="2">C24-G24</f>
        <v>0</v>
      </c>
    </row>
    <row r="25" spans="1:10" ht="12.75" customHeight="1" x14ac:dyDescent="0.2">
      <c r="A25" s="41" t="s">
        <v>49</v>
      </c>
      <c r="B25" s="44">
        <v>205000</v>
      </c>
      <c r="C25" s="44">
        <f>B25</f>
        <v>205000</v>
      </c>
      <c r="D25" s="705">
        <v>12898.28</v>
      </c>
      <c r="E25" s="705"/>
      <c r="F25" s="39">
        <f t="shared" si="0"/>
        <v>6.2918439024390246E-2</v>
      </c>
      <c r="G25" s="705">
        <f>D25</f>
        <v>12898.28</v>
      </c>
      <c r="H25" s="705"/>
      <c r="I25" s="39">
        <f t="shared" si="1"/>
        <v>6.2918439024390246E-2</v>
      </c>
      <c r="J25" s="43">
        <f t="shared" si="2"/>
        <v>192101.72</v>
      </c>
    </row>
    <row r="26" spans="1:10" ht="12.75" customHeight="1" x14ac:dyDescent="0.2">
      <c r="A26" s="41" t="s">
        <v>50</v>
      </c>
      <c r="B26" s="44"/>
      <c r="C26" s="44"/>
      <c r="D26" s="705"/>
      <c r="E26" s="705"/>
      <c r="F26" s="39">
        <f t="shared" si="0"/>
        <v>0</v>
      </c>
      <c r="G26" s="705"/>
      <c r="H26" s="705"/>
      <c r="I26" s="39">
        <f t="shared" si="1"/>
        <v>0</v>
      </c>
      <c r="J26" s="43">
        <f t="shared" si="2"/>
        <v>0</v>
      </c>
    </row>
    <row r="27" spans="1:10" ht="12.75" customHeight="1" x14ac:dyDescent="0.2">
      <c r="A27" s="41" t="s">
        <v>51</v>
      </c>
      <c r="B27" s="44"/>
      <c r="C27" s="44"/>
      <c r="D27" s="705"/>
      <c r="E27" s="705"/>
      <c r="F27" s="39">
        <f t="shared" si="0"/>
        <v>0</v>
      </c>
      <c r="G27" s="705"/>
      <c r="H27" s="705"/>
      <c r="I27" s="39">
        <f t="shared" si="1"/>
        <v>0</v>
      </c>
      <c r="J27" s="43">
        <f t="shared" si="2"/>
        <v>0</v>
      </c>
    </row>
    <row r="28" spans="1:10" ht="25.5" customHeight="1" x14ac:dyDescent="0.2">
      <c r="A28" s="46" t="s">
        <v>52</v>
      </c>
      <c r="B28" s="44"/>
      <c r="C28" s="44"/>
      <c r="D28" s="705"/>
      <c r="E28" s="705"/>
      <c r="F28" s="39">
        <f t="shared" si="0"/>
        <v>0</v>
      </c>
      <c r="G28" s="705"/>
      <c r="H28" s="705"/>
      <c r="I28" s="39">
        <f t="shared" si="1"/>
        <v>0</v>
      </c>
      <c r="J28" s="43">
        <f t="shared" si="2"/>
        <v>0</v>
      </c>
    </row>
    <row r="29" spans="1:10" ht="12.75" customHeight="1" x14ac:dyDescent="0.2">
      <c r="A29" s="46" t="s">
        <v>53</v>
      </c>
      <c r="B29" s="44"/>
      <c r="C29" s="44"/>
      <c r="D29" s="705"/>
      <c r="E29" s="705"/>
      <c r="F29" s="39">
        <f t="shared" si="0"/>
        <v>0</v>
      </c>
      <c r="G29" s="705"/>
      <c r="H29" s="705"/>
      <c r="I29" s="39">
        <f t="shared" si="1"/>
        <v>0</v>
      </c>
      <c r="J29" s="43">
        <f t="shared" si="2"/>
        <v>0</v>
      </c>
    </row>
    <row r="30" spans="1:10" ht="12.75" customHeight="1" x14ac:dyDescent="0.2">
      <c r="A30" s="41" t="s">
        <v>54</v>
      </c>
      <c r="B30" s="44">
        <v>9000</v>
      </c>
      <c r="C30" s="44">
        <f>B30</f>
        <v>9000</v>
      </c>
      <c r="D30" s="705">
        <v>0</v>
      </c>
      <c r="E30" s="705"/>
      <c r="F30" s="39">
        <f t="shared" si="0"/>
        <v>0</v>
      </c>
      <c r="G30" s="705">
        <v>0</v>
      </c>
      <c r="H30" s="705"/>
      <c r="I30" s="39">
        <f t="shared" si="1"/>
        <v>0</v>
      </c>
      <c r="J30" s="43">
        <f t="shared" si="2"/>
        <v>9000</v>
      </c>
    </row>
    <row r="31" spans="1:10" ht="12.75" customHeight="1" x14ac:dyDescent="0.2">
      <c r="A31" s="41" t="s">
        <v>55</v>
      </c>
      <c r="B31" s="38">
        <f>SUM(B32:B34)</f>
        <v>0</v>
      </c>
      <c r="C31" s="38">
        <f>SUM(C32:C34)</f>
        <v>0</v>
      </c>
      <c r="D31" s="704">
        <f>SUM(D32:D34)</f>
        <v>0</v>
      </c>
      <c r="E31" s="704"/>
      <c r="F31" s="39">
        <f>SUM(F32:F34)</f>
        <v>0</v>
      </c>
      <c r="G31" s="704">
        <f>SUM(G32:G34)</f>
        <v>0</v>
      </c>
      <c r="H31" s="704"/>
      <c r="I31" s="39">
        <f>SUM(I32:I34)</f>
        <v>0</v>
      </c>
      <c r="J31" s="43">
        <f>SUM(J32:J34)</f>
        <v>0</v>
      </c>
    </row>
    <row r="32" spans="1:10" ht="12.75" customHeight="1" x14ac:dyDescent="0.2">
      <c r="A32" s="41" t="s">
        <v>56</v>
      </c>
      <c r="B32" s="44"/>
      <c r="C32" s="44"/>
      <c r="D32" s="705"/>
      <c r="E32" s="705"/>
      <c r="F32" s="39">
        <f>IF(C32="",0,D32/C32)</f>
        <v>0</v>
      </c>
      <c r="G32" s="705"/>
      <c r="H32" s="705"/>
      <c r="I32" s="39">
        <f>IF($C32="",0,G32/$C32)</f>
        <v>0</v>
      </c>
      <c r="J32" s="43">
        <f>C32-G32</f>
        <v>0</v>
      </c>
    </row>
    <row r="33" spans="1:10" ht="12.75" customHeight="1" x14ac:dyDescent="0.2">
      <c r="A33" s="41" t="s">
        <v>57</v>
      </c>
      <c r="B33" s="44"/>
      <c r="C33" s="44"/>
      <c r="D33" s="705"/>
      <c r="E33" s="705"/>
      <c r="F33" s="39">
        <f>IF(C33="",0,D33/C33)</f>
        <v>0</v>
      </c>
      <c r="G33" s="705"/>
      <c r="H33" s="705"/>
      <c r="I33" s="39">
        <f>IF($C33="",0,G33/$C33)</f>
        <v>0</v>
      </c>
      <c r="J33" s="43">
        <f>C33-G33</f>
        <v>0</v>
      </c>
    </row>
    <row r="34" spans="1:10" ht="12.75" customHeight="1" x14ac:dyDescent="0.2">
      <c r="A34" s="41" t="s">
        <v>58</v>
      </c>
      <c r="B34" s="44"/>
      <c r="C34" s="44"/>
      <c r="D34" s="705"/>
      <c r="E34" s="705"/>
      <c r="F34" s="39">
        <f>IF(C34="",0,D34/C34)</f>
        <v>0</v>
      </c>
      <c r="G34" s="705"/>
      <c r="H34" s="705"/>
      <c r="I34" s="39">
        <f>IF($C34="",0,G34/$C34)</f>
        <v>0</v>
      </c>
      <c r="J34" s="43">
        <f>C34-G34</f>
        <v>0</v>
      </c>
    </row>
    <row r="35" spans="1:10" ht="12.75" customHeight="1" x14ac:dyDescent="0.2">
      <c r="A35" s="41" t="s">
        <v>59</v>
      </c>
      <c r="B35" s="38">
        <f>SUM(B36:B39)</f>
        <v>0</v>
      </c>
      <c r="C35" s="38">
        <f>SUM(C36:C39)</f>
        <v>0</v>
      </c>
      <c r="D35" s="704">
        <f>SUM(D36:D39)</f>
        <v>0</v>
      </c>
      <c r="E35" s="704"/>
      <c r="F35" s="39">
        <f>SUM(F36:F39)</f>
        <v>0</v>
      </c>
      <c r="G35" s="704">
        <f>SUM(G36:G39)</f>
        <v>0</v>
      </c>
      <c r="H35" s="704"/>
      <c r="I35" s="39">
        <f>SUM(I36:I39)</f>
        <v>0</v>
      </c>
      <c r="J35" s="43">
        <f>SUM(J36:J39)</f>
        <v>0</v>
      </c>
    </row>
    <row r="36" spans="1:10" ht="12.75" customHeight="1" x14ac:dyDescent="0.2">
      <c r="A36" s="41" t="s">
        <v>60</v>
      </c>
      <c r="B36" s="44"/>
      <c r="C36" s="44"/>
      <c r="D36" s="705"/>
      <c r="E36" s="705"/>
      <c r="F36" s="39">
        <f>IF(C36="",0,D36/C36)</f>
        <v>0</v>
      </c>
      <c r="G36" s="705"/>
      <c r="H36" s="705"/>
      <c r="I36" s="39">
        <f>IF($C36="",0,G36/$C36)</f>
        <v>0</v>
      </c>
      <c r="J36" s="43">
        <f>C36-G36</f>
        <v>0</v>
      </c>
    </row>
    <row r="37" spans="1:10" ht="12.75" customHeight="1" x14ac:dyDescent="0.2">
      <c r="A37" s="41" t="s">
        <v>61</v>
      </c>
      <c r="B37" s="44"/>
      <c r="C37" s="44"/>
      <c r="D37" s="705"/>
      <c r="E37" s="705"/>
      <c r="F37" s="39">
        <f>IF(C37="",0,D37/C37)</f>
        <v>0</v>
      </c>
      <c r="G37" s="705"/>
      <c r="H37" s="705"/>
      <c r="I37" s="39">
        <f>IF($C37="",0,G37/$C37)</f>
        <v>0</v>
      </c>
      <c r="J37" s="43">
        <f>C37-G37</f>
        <v>0</v>
      </c>
    </row>
    <row r="38" spans="1:10" ht="12.75" customHeight="1" x14ac:dyDescent="0.2">
      <c r="A38" s="41" t="s">
        <v>62</v>
      </c>
      <c r="B38" s="44"/>
      <c r="C38" s="44"/>
      <c r="D38" s="705"/>
      <c r="E38" s="705"/>
      <c r="F38" s="39">
        <f>IF(C38="",0,D38/C38)</f>
        <v>0</v>
      </c>
      <c r="G38" s="705"/>
      <c r="H38" s="705"/>
      <c r="I38" s="39">
        <f>IF($C38="",0,G38/$C38)</f>
        <v>0</v>
      </c>
      <c r="J38" s="43">
        <f>C38-G38</f>
        <v>0</v>
      </c>
    </row>
    <row r="39" spans="1:10" ht="12.75" customHeight="1" x14ac:dyDescent="0.2">
      <c r="A39" s="47" t="s">
        <v>63</v>
      </c>
      <c r="B39" s="44"/>
      <c r="C39" s="44"/>
      <c r="D39" s="705"/>
      <c r="E39" s="705"/>
      <c r="F39" s="39">
        <f>IF(C39="",0,D39/C39)</f>
        <v>0</v>
      </c>
      <c r="G39" s="705">
        <v>0</v>
      </c>
      <c r="H39" s="705"/>
      <c r="I39" s="39">
        <f>IF($C39="",0,G39/$C39)</f>
        <v>0</v>
      </c>
      <c r="J39" s="43">
        <f>C39-G39</f>
        <v>0</v>
      </c>
    </row>
    <row r="40" spans="1:10" ht="12.75" customHeight="1" x14ac:dyDescent="0.2">
      <c r="A40" s="41" t="s">
        <v>64</v>
      </c>
      <c r="B40" s="44">
        <v>5000</v>
      </c>
      <c r="C40" s="44">
        <f>B40</f>
        <v>5000</v>
      </c>
      <c r="D40" s="705"/>
      <c r="E40" s="705"/>
      <c r="F40" s="39">
        <f>IF(C40="",0,D40/C40)</f>
        <v>0</v>
      </c>
      <c r="G40" s="705"/>
      <c r="H40" s="705"/>
      <c r="I40" s="39">
        <f>IF($C40="",0,G40/$C40)</f>
        <v>0</v>
      </c>
      <c r="J40" s="43">
        <f>C40-G40</f>
        <v>5000</v>
      </c>
    </row>
    <row r="41" spans="1:10" ht="12.75" customHeight="1" x14ac:dyDescent="0.2">
      <c r="A41" s="41" t="s">
        <v>65</v>
      </c>
      <c r="B41" s="38">
        <f>SUM(B42:B47)</f>
        <v>29179000</v>
      </c>
      <c r="C41" s="38">
        <f>SUM(C42:C47)</f>
        <v>29179000</v>
      </c>
      <c r="D41" s="704">
        <f>SUM(D42:D47)</f>
        <v>4722595.0199999996</v>
      </c>
      <c r="E41" s="704"/>
      <c r="F41" s="39">
        <f>SUM(F42:F47)</f>
        <v>0.16184910449295725</v>
      </c>
      <c r="G41" s="704">
        <f>SUM(G42:G47)</f>
        <v>4722595.0199999996</v>
      </c>
      <c r="H41" s="704"/>
      <c r="I41" s="39">
        <f>SUM(I42:I47)</f>
        <v>0.16184910449295725</v>
      </c>
      <c r="J41" s="43">
        <f>SUM(J42:J47)</f>
        <v>24456404.98</v>
      </c>
    </row>
    <row r="42" spans="1:10" ht="12.75" customHeight="1" x14ac:dyDescent="0.2">
      <c r="A42" s="41" t="s">
        <v>66</v>
      </c>
      <c r="B42" s="44">
        <v>29179000</v>
      </c>
      <c r="C42" s="44">
        <f>B42</f>
        <v>29179000</v>
      </c>
      <c r="D42" s="705">
        <v>4722595.0199999996</v>
      </c>
      <c r="E42" s="705"/>
      <c r="F42" s="39">
        <f t="shared" ref="F42:F47" si="3">IF(C42="",0,D42/C42)</f>
        <v>0.16184910449295725</v>
      </c>
      <c r="G42" s="705">
        <f>D42</f>
        <v>4722595.0199999996</v>
      </c>
      <c r="H42" s="705"/>
      <c r="I42" s="39">
        <f t="shared" ref="I42:I47" si="4">IF($C42="",0,G42/$C42)</f>
        <v>0.16184910449295725</v>
      </c>
      <c r="J42" s="43">
        <f t="shared" ref="J42:J47" si="5">C42-G42</f>
        <v>24456404.98</v>
      </c>
    </row>
    <row r="43" spans="1:10" ht="12.75" customHeight="1" x14ac:dyDescent="0.2">
      <c r="A43" s="41" t="s">
        <v>67</v>
      </c>
      <c r="B43" s="44"/>
      <c r="C43" s="44"/>
      <c r="D43" s="705"/>
      <c r="E43" s="705"/>
      <c r="F43" s="39">
        <f t="shared" si="3"/>
        <v>0</v>
      </c>
      <c r="G43" s="705"/>
      <c r="H43" s="705"/>
      <c r="I43" s="39">
        <f t="shared" si="4"/>
        <v>0</v>
      </c>
      <c r="J43" s="43">
        <f t="shared" si="5"/>
        <v>0</v>
      </c>
    </row>
    <row r="44" spans="1:10" ht="12.75" customHeight="1" x14ac:dyDescent="0.2">
      <c r="A44" s="41" t="s">
        <v>68</v>
      </c>
      <c r="B44" s="44"/>
      <c r="C44" s="44"/>
      <c r="D44" s="705"/>
      <c r="E44" s="705"/>
      <c r="F44" s="39">
        <f t="shared" si="3"/>
        <v>0</v>
      </c>
      <c r="G44" s="705"/>
      <c r="H44" s="705"/>
      <c r="I44" s="39">
        <f t="shared" si="4"/>
        <v>0</v>
      </c>
      <c r="J44" s="43">
        <f t="shared" si="5"/>
        <v>0</v>
      </c>
    </row>
    <row r="45" spans="1:10" ht="12.75" customHeight="1" x14ac:dyDescent="0.2">
      <c r="A45" s="41" t="s">
        <v>69</v>
      </c>
      <c r="B45" s="44"/>
      <c r="C45" s="44"/>
      <c r="D45" s="705"/>
      <c r="E45" s="705"/>
      <c r="F45" s="39">
        <f t="shared" si="3"/>
        <v>0</v>
      </c>
      <c r="G45" s="705"/>
      <c r="H45" s="705"/>
      <c r="I45" s="39">
        <f t="shared" si="4"/>
        <v>0</v>
      </c>
      <c r="J45" s="43">
        <f t="shared" si="5"/>
        <v>0</v>
      </c>
    </row>
    <row r="46" spans="1:10" ht="12.75" customHeight="1" x14ac:dyDescent="0.2">
      <c r="A46" s="41" t="s">
        <v>70</v>
      </c>
      <c r="B46" s="44"/>
      <c r="C46" s="44"/>
      <c r="D46" s="705">
        <v>0</v>
      </c>
      <c r="E46" s="705"/>
      <c r="F46" s="39">
        <f t="shared" si="3"/>
        <v>0</v>
      </c>
      <c r="G46" s="705">
        <v>0</v>
      </c>
      <c r="H46" s="705"/>
      <c r="I46" s="39">
        <f t="shared" si="4"/>
        <v>0</v>
      </c>
      <c r="J46" s="43">
        <f t="shared" si="5"/>
        <v>0</v>
      </c>
    </row>
    <row r="47" spans="1:10" ht="12.75" customHeight="1" x14ac:dyDescent="0.2">
      <c r="A47" s="48" t="s">
        <v>71</v>
      </c>
      <c r="B47" s="44"/>
      <c r="C47" s="44"/>
      <c r="D47" s="705">
        <v>0</v>
      </c>
      <c r="E47" s="705"/>
      <c r="F47" s="39">
        <f t="shared" si="3"/>
        <v>0</v>
      </c>
      <c r="G47" s="705"/>
      <c r="H47" s="705"/>
      <c r="I47" s="39">
        <f t="shared" si="4"/>
        <v>0</v>
      </c>
      <c r="J47" s="43">
        <f t="shared" si="5"/>
        <v>0</v>
      </c>
    </row>
    <row r="48" spans="1:10" ht="12.75" customHeight="1" x14ac:dyDescent="0.2">
      <c r="A48" s="41" t="s">
        <v>72</v>
      </c>
      <c r="B48" s="38">
        <f>SUM(B49:B53)</f>
        <v>16000</v>
      </c>
      <c r="C48" s="38">
        <f>SUM(C49:C53)</f>
        <v>16000</v>
      </c>
      <c r="D48" s="704">
        <f>SUM(D49:D53)</f>
        <v>0</v>
      </c>
      <c r="E48" s="704"/>
      <c r="F48" s="39">
        <f>SUM(F49:F53)</f>
        <v>0</v>
      </c>
      <c r="G48" s="704">
        <f>SUM(G49:G53)</f>
        <v>0</v>
      </c>
      <c r="H48" s="704"/>
      <c r="I48" s="39">
        <f>SUM(I49:I53)</f>
        <v>0</v>
      </c>
      <c r="J48" s="43">
        <f>SUM(J49:J53)</f>
        <v>16000</v>
      </c>
    </row>
    <row r="49" spans="1:10" ht="12.75" customHeight="1" x14ac:dyDescent="0.2">
      <c r="A49" s="41" t="s">
        <v>73</v>
      </c>
      <c r="B49" s="44">
        <v>4000</v>
      </c>
      <c r="C49" s="44">
        <f>B49</f>
        <v>4000</v>
      </c>
      <c r="D49" s="705">
        <v>0</v>
      </c>
      <c r="E49" s="705"/>
      <c r="F49" s="39">
        <f>IF(C49="",0,D49/C49)</f>
        <v>0</v>
      </c>
      <c r="G49" s="705"/>
      <c r="H49" s="705"/>
      <c r="I49" s="39">
        <f>IF($C49="",0,G49/$C49)</f>
        <v>0</v>
      </c>
      <c r="J49" s="43">
        <f>C49-G49</f>
        <v>4000</v>
      </c>
    </row>
    <row r="50" spans="1:10" ht="12.75" customHeight="1" x14ac:dyDescent="0.2">
      <c r="A50" s="41" t="s">
        <v>74</v>
      </c>
      <c r="B50" s="44">
        <v>2000</v>
      </c>
      <c r="C50" s="44">
        <f>B50</f>
        <v>2000</v>
      </c>
      <c r="D50" s="705">
        <v>0</v>
      </c>
      <c r="E50" s="705"/>
      <c r="F50" s="39">
        <f>IF(C50="",0,D50/C50)</f>
        <v>0</v>
      </c>
      <c r="G50" s="705"/>
      <c r="H50" s="705"/>
      <c r="I50" s="39">
        <f>IF($C50="",0,G50/$C50)</f>
        <v>0</v>
      </c>
      <c r="J50" s="43">
        <f>C50-G50</f>
        <v>2000</v>
      </c>
    </row>
    <row r="51" spans="1:10" ht="12.75" customHeight="1" x14ac:dyDescent="0.2">
      <c r="A51" s="41" t="s">
        <v>75</v>
      </c>
      <c r="B51" s="44">
        <v>10000</v>
      </c>
      <c r="C51" s="44">
        <f>B51</f>
        <v>10000</v>
      </c>
      <c r="D51" s="705">
        <v>0</v>
      </c>
      <c r="E51" s="705"/>
      <c r="F51" s="39">
        <f>IF(C51="",0,D51/C51)</f>
        <v>0</v>
      </c>
      <c r="G51" s="705"/>
      <c r="H51" s="705"/>
      <c r="I51" s="39">
        <f>IF($C51="",0,G51/$C51)</f>
        <v>0</v>
      </c>
      <c r="J51" s="43">
        <f>C51-G51</f>
        <v>10000</v>
      </c>
    </row>
    <row r="52" spans="1:10" ht="25.5" customHeight="1" x14ac:dyDescent="0.2">
      <c r="A52" s="46" t="s">
        <v>76</v>
      </c>
      <c r="B52" s="44"/>
      <c r="C52" s="44"/>
      <c r="D52" s="705">
        <v>0</v>
      </c>
      <c r="E52" s="705"/>
      <c r="F52" s="39">
        <f>IF(C52="",0,D52/C52)</f>
        <v>0</v>
      </c>
      <c r="G52" s="705"/>
      <c r="H52" s="705"/>
      <c r="I52" s="39">
        <f>IF($C52="",0,G52/$C52)</f>
        <v>0</v>
      </c>
      <c r="J52" s="43">
        <f>C52-G52</f>
        <v>0</v>
      </c>
    </row>
    <row r="53" spans="1:10" ht="12.75" customHeight="1" x14ac:dyDescent="0.2">
      <c r="A53" s="48" t="s">
        <v>77</v>
      </c>
      <c r="B53" s="44"/>
      <c r="C53" s="44"/>
      <c r="D53" s="705">
        <v>0</v>
      </c>
      <c r="E53" s="705"/>
      <c r="F53" s="39">
        <f>IF(C53="",0,D53/C53)</f>
        <v>0</v>
      </c>
      <c r="G53" s="705"/>
      <c r="H53" s="705"/>
      <c r="I53" s="39">
        <f>IF($C53="",0,G53/$C53)</f>
        <v>0</v>
      </c>
      <c r="J53" s="43">
        <f>C53-G53</f>
        <v>0</v>
      </c>
    </row>
    <row r="54" spans="1:10" ht="12.75" customHeight="1" x14ac:dyDescent="0.2">
      <c r="A54" s="41" t="s">
        <v>78</v>
      </c>
      <c r="B54" s="38">
        <f>B55+B58+B61+B62+B70</f>
        <v>7755000</v>
      </c>
      <c r="C54" s="38">
        <f>C55+C58+C61+C62+C70</f>
        <v>7755000</v>
      </c>
      <c r="D54" s="704">
        <f>D55+D58+D61+D62+D70</f>
        <v>0</v>
      </c>
      <c r="E54" s="704"/>
      <c r="F54" s="39">
        <f>F55+F58+F61+F62+F70</f>
        <v>0</v>
      </c>
      <c r="G54" s="704">
        <f>G55+G58+G61+G62+G70</f>
        <v>0</v>
      </c>
      <c r="H54" s="704"/>
      <c r="I54" s="39">
        <f>I55+I58+I61+I62+I70</f>
        <v>0</v>
      </c>
      <c r="J54" s="43">
        <f>J55+J58+J61+J62+J70</f>
        <v>7755000</v>
      </c>
    </row>
    <row r="55" spans="1:10" ht="12.75" customHeight="1" x14ac:dyDescent="0.2">
      <c r="A55" s="41" t="s">
        <v>79</v>
      </c>
      <c r="B55" s="38">
        <f>SUM(B56:B57)</f>
        <v>0</v>
      </c>
      <c r="C55" s="38">
        <f>SUM(C56:C57)</f>
        <v>0</v>
      </c>
      <c r="D55" s="704">
        <f>SUM(D56:D57)</f>
        <v>0</v>
      </c>
      <c r="E55" s="704"/>
      <c r="F55" s="39">
        <f>SUM(F56:F57)</f>
        <v>0</v>
      </c>
      <c r="G55" s="704">
        <f>SUM(G56:G57)</f>
        <v>0</v>
      </c>
      <c r="H55" s="704"/>
      <c r="I55" s="39">
        <f>SUM(I56:I57)</f>
        <v>0</v>
      </c>
      <c r="J55" s="43">
        <f>SUM(J56:J57)</f>
        <v>0</v>
      </c>
    </row>
    <row r="56" spans="1:10" ht="12.75" customHeight="1" x14ac:dyDescent="0.2">
      <c r="A56" s="41" t="s">
        <v>80</v>
      </c>
      <c r="B56" s="44"/>
      <c r="C56" s="44"/>
      <c r="D56" s="705"/>
      <c r="E56" s="705"/>
      <c r="F56" s="39">
        <f>IF(C56="",0,D56/C56)</f>
        <v>0</v>
      </c>
      <c r="G56" s="705"/>
      <c r="H56" s="705"/>
      <c r="I56" s="39">
        <f>IF($C56="",0,G56/$C56)</f>
        <v>0</v>
      </c>
      <c r="J56" s="43">
        <f>C56-G56</f>
        <v>0</v>
      </c>
    </row>
    <row r="57" spans="1:10" ht="12.75" customHeight="1" x14ac:dyDescent="0.2">
      <c r="A57" s="41" t="s">
        <v>81</v>
      </c>
      <c r="B57" s="44"/>
      <c r="C57" s="44"/>
      <c r="D57" s="705"/>
      <c r="E57" s="705"/>
      <c r="F57" s="39">
        <f>IF(C57="",0,D57/C57)</f>
        <v>0</v>
      </c>
      <c r="G57" s="705"/>
      <c r="H57" s="705"/>
      <c r="I57" s="39">
        <f>IF($C57="",0,G57/$C57)</f>
        <v>0</v>
      </c>
      <c r="J57" s="43">
        <f>C57-G57</f>
        <v>0</v>
      </c>
    </row>
    <row r="58" spans="1:10" ht="12.75" customHeight="1" x14ac:dyDescent="0.2">
      <c r="A58" s="41" t="s">
        <v>82</v>
      </c>
      <c r="B58" s="38">
        <f>SUM(B59:B60)</f>
        <v>0</v>
      </c>
      <c r="C58" s="38">
        <f>SUM(C59:C60)</f>
        <v>0</v>
      </c>
      <c r="D58" s="704">
        <f>SUM(D59:D60)</f>
        <v>0</v>
      </c>
      <c r="E58" s="704"/>
      <c r="F58" s="39">
        <f>SUM(F59:F60)</f>
        <v>0</v>
      </c>
      <c r="G58" s="704">
        <f>SUM(G59:G60)</f>
        <v>0</v>
      </c>
      <c r="H58" s="704"/>
      <c r="I58" s="39">
        <f>SUM(I59:I60)</f>
        <v>0</v>
      </c>
      <c r="J58" s="43">
        <f>SUM(J59:J60)</f>
        <v>0</v>
      </c>
    </row>
    <row r="59" spans="1:10" ht="12.75" customHeight="1" x14ac:dyDescent="0.2">
      <c r="A59" s="41" t="s">
        <v>83</v>
      </c>
      <c r="B59" s="44"/>
      <c r="C59" s="44"/>
      <c r="D59" s="705"/>
      <c r="E59" s="705"/>
      <c r="F59" s="39">
        <f>IF(C59="",0,D59/C59)</f>
        <v>0</v>
      </c>
      <c r="G59" s="705"/>
      <c r="H59" s="705"/>
      <c r="I59" s="39">
        <f>IF($C59="",0,G59/$C59)</f>
        <v>0</v>
      </c>
      <c r="J59" s="43">
        <f>C59-G59</f>
        <v>0</v>
      </c>
    </row>
    <row r="60" spans="1:10" ht="12.75" customHeight="1" x14ac:dyDescent="0.2">
      <c r="A60" s="41" t="s">
        <v>84</v>
      </c>
      <c r="B60" s="44"/>
      <c r="C60" s="44"/>
      <c r="D60" s="705"/>
      <c r="E60" s="705"/>
      <c r="F60" s="39">
        <f>IF(C60="",0,D60/C60)</f>
        <v>0</v>
      </c>
      <c r="G60" s="705"/>
      <c r="H60" s="705"/>
      <c r="I60" s="39">
        <f>IF($C60="",0,G60/$C60)</f>
        <v>0</v>
      </c>
      <c r="J60" s="43">
        <f>C60-G60</f>
        <v>0</v>
      </c>
    </row>
    <row r="61" spans="1:10" ht="12.75" customHeight="1" x14ac:dyDescent="0.2">
      <c r="A61" s="41" t="s">
        <v>85</v>
      </c>
      <c r="B61" s="44"/>
      <c r="C61" s="44"/>
      <c r="D61" s="705"/>
      <c r="E61" s="705"/>
      <c r="F61" s="39">
        <f>IF(C61="",0,D61/C61)</f>
        <v>0</v>
      </c>
      <c r="G61" s="705"/>
      <c r="H61" s="705"/>
      <c r="I61" s="39">
        <f>IF($C61="",0,G61/$C61)</f>
        <v>0</v>
      </c>
      <c r="J61" s="43">
        <f>C61-G61</f>
        <v>0</v>
      </c>
    </row>
    <row r="62" spans="1:10" ht="12.75" customHeight="1" x14ac:dyDescent="0.2">
      <c r="A62" s="41" t="s">
        <v>86</v>
      </c>
      <c r="B62" s="38">
        <f>SUM(B63:B69)</f>
        <v>7755000</v>
      </c>
      <c r="C62" s="38">
        <f>SUM(C63:C69)</f>
        <v>7755000</v>
      </c>
      <c r="D62" s="704">
        <f>SUM(D63:D69)</f>
        <v>0</v>
      </c>
      <c r="E62" s="704"/>
      <c r="F62" s="39">
        <f>SUM(F63:F69)</f>
        <v>0</v>
      </c>
      <c r="G62" s="704">
        <f>SUM(G63:G69)</f>
        <v>0</v>
      </c>
      <c r="H62" s="704"/>
      <c r="I62" s="39">
        <f>SUM(I63:I69)</f>
        <v>0</v>
      </c>
      <c r="J62" s="43">
        <f>SUM(J63:J69)</f>
        <v>7755000</v>
      </c>
    </row>
    <row r="63" spans="1:10" ht="12.75" customHeight="1" x14ac:dyDescent="0.2">
      <c r="A63" s="41" t="s">
        <v>66</v>
      </c>
      <c r="B63" s="44"/>
      <c r="C63" s="44"/>
      <c r="D63" s="705"/>
      <c r="E63" s="705"/>
      <c r="F63" s="39">
        <f t="shared" ref="F63:F69" si="6">IF(C63="",0,D63/C63)</f>
        <v>0</v>
      </c>
      <c r="G63" s="705"/>
      <c r="H63" s="705"/>
      <c r="I63" s="39">
        <f t="shared" ref="I63:I69" si="7">IF($C63="",0,G63/$C63)</f>
        <v>0</v>
      </c>
      <c r="J63" s="43">
        <f t="shared" ref="J63:J69" si="8">C63-G63</f>
        <v>0</v>
      </c>
    </row>
    <row r="64" spans="1:10" ht="12.75" customHeight="1" x14ac:dyDescent="0.2">
      <c r="A64" s="41" t="s">
        <v>67</v>
      </c>
      <c r="B64" s="44"/>
      <c r="C64" s="44"/>
      <c r="D64" s="705"/>
      <c r="E64" s="705"/>
      <c r="F64" s="39">
        <f t="shared" si="6"/>
        <v>0</v>
      </c>
      <c r="G64" s="705"/>
      <c r="H64" s="705"/>
      <c r="I64" s="39">
        <f t="shared" si="7"/>
        <v>0</v>
      </c>
      <c r="J64" s="43">
        <f t="shared" si="8"/>
        <v>0</v>
      </c>
    </row>
    <row r="65" spans="1:10" ht="12.75" customHeight="1" x14ac:dyDescent="0.2">
      <c r="A65" s="41" t="s">
        <v>68</v>
      </c>
      <c r="B65" s="44"/>
      <c r="C65" s="44"/>
      <c r="D65" s="705"/>
      <c r="E65" s="705"/>
      <c r="F65" s="39">
        <f t="shared" si="6"/>
        <v>0</v>
      </c>
      <c r="G65" s="705"/>
      <c r="H65" s="705"/>
      <c r="I65" s="39">
        <f t="shared" si="7"/>
        <v>0</v>
      </c>
      <c r="J65" s="43">
        <f t="shared" si="8"/>
        <v>0</v>
      </c>
    </row>
    <row r="66" spans="1:10" ht="12.75" customHeight="1" x14ac:dyDescent="0.2">
      <c r="A66" s="41" t="s">
        <v>69</v>
      </c>
      <c r="B66" s="44"/>
      <c r="C66" s="44"/>
      <c r="D66" s="705"/>
      <c r="E66" s="705"/>
      <c r="F66" s="39">
        <f t="shared" si="6"/>
        <v>0</v>
      </c>
      <c r="G66" s="705"/>
      <c r="H66" s="705"/>
      <c r="I66" s="39">
        <f t="shared" si="7"/>
        <v>0</v>
      </c>
      <c r="J66" s="43">
        <f t="shared" si="8"/>
        <v>0</v>
      </c>
    </row>
    <row r="67" spans="1:10" ht="12.75" customHeight="1" x14ac:dyDescent="0.2">
      <c r="A67" s="49" t="s">
        <v>87</v>
      </c>
      <c r="B67" s="44"/>
      <c r="C67" s="44"/>
      <c r="D67" s="705"/>
      <c r="E67" s="705"/>
      <c r="F67" s="39">
        <f t="shared" si="6"/>
        <v>0</v>
      </c>
      <c r="G67" s="705"/>
      <c r="H67" s="705"/>
      <c r="I67" s="39">
        <f t="shared" si="7"/>
        <v>0</v>
      </c>
      <c r="J67" s="43">
        <f t="shared" si="8"/>
        <v>0</v>
      </c>
    </row>
    <row r="68" spans="1:10" ht="12.75" customHeight="1" x14ac:dyDescent="0.2">
      <c r="A68" s="49" t="s">
        <v>70</v>
      </c>
      <c r="B68" s="44">
        <v>7755000</v>
      </c>
      <c r="C68" s="44">
        <f>B68</f>
        <v>7755000</v>
      </c>
      <c r="D68" s="705">
        <v>0</v>
      </c>
      <c r="E68" s="705"/>
      <c r="F68" s="39">
        <f t="shared" si="6"/>
        <v>0</v>
      </c>
      <c r="G68" s="705">
        <v>0</v>
      </c>
      <c r="H68" s="705"/>
      <c r="I68" s="39">
        <f t="shared" si="7"/>
        <v>0</v>
      </c>
      <c r="J68" s="43">
        <f t="shared" si="8"/>
        <v>7755000</v>
      </c>
    </row>
    <row r="69" spans="1:10" ht="12.75" customHeight="1" x14ac:dyDescent="0.2">
      <c r="A69" s="49" t="s">
        <v>71</v>
      </c>
      <c r="B69" s="44"/>
      <c r="C69" s="44"/>
      <c r="D69" s="705"/>
      <c r="E69" s="705"/>
      <c r="F69" s="39">
        <f t="shared" si="6"/>
        <v>0</v>
      </c>
      <c r="G69" s="705"/>
      <c r="H69" s="705"/>
      <c r="I69" s="39">
        <f t="shared" si="7"/>
        <v>0</v>
      </c>
      <c r="J69" s="43">
        <f t="shared" si="8"/>
        <v>0</v>
      </c>
    </row>
    <row r="70" spans="1:10" ht="12.75" customHeight="1" x14ac:dyDescent="0.2">
      <c r="A70" s="41" t="s">
        <v>88</v>
      </c>
      <c r="B70" s="38">
        <f>SUM(B71:B73)</f>
        <v>0</v>
      </c>
      <c r="C70" s="38">
        <f>SUM(C71:C73)</f>
        <v>0</v>
      </c>
      <c r="D70" s="704">
        <f>SUM(D71:D73)</f>
        <v>0</v>
      </c>
      <c r="E70" s="704"/>
      <c r="F70" s="39">
        <f>SUM(F71:F73)</f>
        <v>0</v>
      </c>
      <c r="G70" s="704">
        <f>SUM(G71:G73)</f>
        <v>0</v>
      </c>
      <c r="H70" s="704"/>
      <c r="I70" s="39">
        <f>SUM(I71:I73)</f>
        <v>0</v>
      </c>
      <c r="J70" s="43">
        <f>SUM(J71:J73)</f>
        <v>0</v>
      </c>
    </row>
    <row r="71" spans="1:10" ht="12.75" customHeight="1" x14ac:dyDescent="0.2">
      <c r="A71" s="41" t="s">
        <v>89</v>
      </c>
      <c r="B71" s="44"/>
      <c r="C71" s="44"/>
      <c r="D71" s="705"/>
      <c r="E71" s="705"/>
      <c r="F71" s="39">
        <f>IF(C71="",0,D71/C71)</f>
        <v>0</v>
      </c>
      <c r="G71" s="705"/>
      <c r="H71" s="705"/>
      <c r="I71" s="39">
        <f>IF($C71="",0,G71/$C71)</f>
        <v>0</v>
      </c>
      <c r="J71" s="43">
        <f>C71-G71</f>
        <v>0</v>
      </c>
    </row>
    <row r="72" spans="1:10" ht="12.75" customHeight="1" x14ac:dyDescent="0.2">
      <c r="A72" s="50" t="s">
        <v>90</v>
      </c>
      <c r="B72" s="44"/>
      <c r="C72" s="44"/>
      <c r="D72" s="705"/>
      <c r="E72" s="705"/>
      <c r="F72" s="39">
        <f>IF(C72="",0,D72/C72)</f>
        <v>0</v>
      </c>
      <c r="G72" s="705"/>
      <c r="H72" s="705"/>
      <c r="I72" s="39">
        <f>IF($C72="",0,G72/$C72)</f>
        <v>0</v>
      </c>
      <c r="J72" s="43">
        <f>C72-G72</f>
        <v>0</v>
      </c>
    </row>
    <row r="73" spans="1:10" ht="12.75" customHeight="1" x14ac:dyDescent="0.2">
      <c r="A73" s="49" t="s">
        <v>91</v>
      </c>
      <c r="B73" s="44"/>
      <c r="C73" s="44"/>
      <c r="D73" s="705"/>
      <c r="E73" s="705"/>
      <c r="F73" s="39">
        <f>IF(C73="",0,D73/C73)</f>
        <v>0</v>
      </c>
      <c r="G73" s="705"/>
      <c r="H73" s="705"/>
      <c r="I73" s="39">
        <f>IF($C73="",0,G73/$C73)</f>
        <v>0</v>
      </c>
      <c r="J73" s="43">
        <f>C73-G73</f>
        <v>0</v>
      </c>
    </row>
    <row r="74" spans="1:10" ht="12.75" customHeight="1" x14ac:dyDescent="0.2">
      <c r="A74" s="51" t="s">
        <v>92</v>
      </c>
      <c r="B74" s="44"/>
      <c r="C74" s="44"/>
      <c r="D74" s="705"/>
      <c r="E74" s="705"/>
      <c r="F74" s="39">
        <f>IF(C74="",0,D74/C74)</f>
        <v>0</v>
      </c>
      <c r="G74" s="705"/>
      <c r="H74" s="705"/>
      <c r="I74" s="39">
        <f>IF($C74="",0,G74/$C74)</f>
        <v>0</v>
      </c>
      <c r="J74" s="43">
        <f>C74-G74</f>
        <v>0</v>
      </c>
    </row>
    <row r="75" spans="1:10" ht="12.75" customHeight="1" x14ac:dyDescent="0.2">
      <c r="A75" s="52" t="s">
        <v>93</v>
      </c>
      <c r="B75" s="53">
        <f>B13+B74</f>
        <v>38000000</v>
      </c>
      <c r="C75" s="53">
        <f>C13+C74</f>
        <v>38000000</v>
      </c>
      <c r="D75" s="708">
        <f>D13+D74</f>
        <v>4847350.4899999993</v>
      </c>
      <c r="E75" s="708"/>
      <c r="F75" s="55">
        <f>F13+F74</f>
        <v>0.70167876197798562</v>
      </c>
      <c r="G75" s="708">
        <f>G13+G74</f>
        <v>4847350.4899999993</v>
      </c>
      <c r="H75" s="708"/>
      <c r="I75" s="55">
        <f>I13+I74</f>
        <v>0.70167876197798562</v>
      </c>
      <c r="J75" s="56">
        <f>J13+J74</f>
        <v>33152649.510000002</v>
      </c>
    </row>
    <row r="76" spans="1:10" ht="12.75" customHeight="1" x14ac:dyDescent="0.2">
      <c r="A76" s="57" t="s">
        <v>94</v>
      </c>
      <c r="B76" s="40">
        <f>B77+B80</f>
        <v>0</v>
      </c>
      <c r="C76" s="40">
        <f>C77+C80</f>
        <v>0</v>
      </c>
      <c r="D76" s="703">
        <f>D77+D80</f>
        <v>0</v>
      </c>
      <c r="E76" s="703"/>
      <c r="F76" s="58">
        <f>F77+F80</f>
        <v>0</v>
      </c>
      <c r="G76" s="703">
        <f>G77+G80</f>
        <v>0</v>
      </c>
      <c r="H76" s="703"/>
      <c r="I76" s="58">
        <f>I77+I80</f>
        <v>0</v>
      </c>
      <c r="J76" s="40">
        <f>J77+J80</f>
        <v>0</v>
      </c>
    </row>
    <row r="77" spans="1:10" ht="12.75" customHeight="1" x14ac:dyDescent="0.2">
      <c r="A77" s="41" t="s">
        <v>95</v>
      </c>
      <c r="B77" s="43">
        <f>B78+B79</f>
        <v>0</v>
      </c>
      <c r="C77" s="43">
        <f>C78+C79</f>
        <v>0</v>
      </c>
      <c r="D77" s="704">
        <f>D78+D79</f>
        <v>0</v>
      </c>
      <c r="E77" s="704"/>
      <c r="F77" s="59">
        <f>SUM(F78:F79)</f>
        <v>0</v>
      </c>
      <c r="G77" s="704">
        <f>G78+G79</f>
        <v>0</v>
      </c>
      <c r="H77" s="704"/>
      <c r="I77" s="59">
        <f>I78+I79</f>
        <v>0</v>
      </c>
      <c r="J77" s="43">
        <f>J78+J79</f>
        <v>0</v>
      </c>
    </row>
    <row r="78" spans="1:10" ht="12.75" customHeight="1" x14ac:dyDescent="0.2">
      <c r="A78" s="41" t="s">
        <v>96</v>
      </c>
      <c r="B78" s="60"/>
      <c r="C78" s="60"/>
      <c r="D78" s="705"/>
      <c r="E78" s="705"/>
      <c r="F78" s="39">
        <f>IF(C78="",0,D78/C78)</f>
        <v>0</v>
      </c>
      <c r="G78" s="705"/>
      <c r="H78" s="705"/>
      <c r="I78" s="39">
        <f>IF($C78="",0,G78/$C78)</f>
        <v>0</v>
      </c>
      <c r="J78" s="43">
        <f>C78-G78</f>
        <v>0</v>
      </c>
    </row>
    <row r="79" spans="1:10" ht="12.75" customHeight="1" x14ac:dyDescent="0.2">
      <c r="A79" s="61" t="s">
        <v>97</v>
      </c>
      <c r="B79" s="60"/>
      <c r="C79" s="60"/>
      <c r="D79" s="705"/>
      <c r="E79" s="705"/>
      <c r="F79" s="39">
        <f>IF(C79="",0,D79/C79)</f>
        <v>0</v>
      </c>
      <c r="G79" s="705"/>
      <c r="H79" s="705"/>
      <c r="I79" s="39">
        <f>IF($C79="",0,G79/$C79)</f>
        <v>0</v>
      </c>
      <c r="J79" s="43">
        <f>C79-G79</f>
        <v>0</v>
      </c>
    </row>
    <row r="80" spans="1:10" ht="12.75" customHeight="1" x14ac:dyDescent="0.2">
      <c r="A80" s="41" t="s">
        <v>98</v>
      </c>
      <c r="B80" s="43">
        <f>B81+B82</f>
        <v>0</v>
      </c>
      <c r="C80" s="43">
        <f>C81+C82</f>
        <v>0</v>
      </c>
      <c r="D80" s="704">
        <f>D81+D82</f>
        <v>0</v>
      </c>
      <c r="E80" s="704"/>
      <c r="F80" s="59">
        <f>SUM(F81:F82)</f>
        <v>0</v>
      </c>
      <c r="G80" s="704">
        <f>G81+G82</f>
        <v>0</v>
      </c>
      <c r="H80" s="704"/>
      <c r="I80" s="59">
        <f>I81+I82</f>
        <v>0</v>
      </c>
      <c r="J80" s="43">
        <f>J81+J82</f>
        <v>0</v>
      </c>
    </row>
    <row r="81" spans="1:10" ht="12.75" customHeight="1" x14ac:dyDescent="0.2">
      <c r="A81" s="41" t="s">
        <v>96</v>
      </c>
      <c r="B81" s="60"/>
      <c r="C81" s="60"/>
      <c r="D81" s="705"/>
      <c r="E81" s="705"/>
      <c r="F81" s="39">
        <f>IF(C81="",0,D81/C81)</f>
        <v>0</v>
      </c>
      <c r="G81" s="705"/>
      <c r="H81" s="705"/>
      <c r="I81" s="39">
        <f>IF($C81="",0,G81/$C81)</f>
        <v>0</v>
      </c>
      <c r="J81" s="43">
        <f>C81-G81</f>
        <v>0</v>
      </c>
    </row>
    <row r="82" spans="1:10" ht="12.75" customHeight="1" x14ac:dyDescent="0.2">
      <c r="A82" s="61" t="s">
        <v>97</v>
      </c>
      <c r="B82" s="62"/>
      <c r="C82" s="62"/>
      <c r="D82" s="705"/>
      <c r="E82" s="705"/>
      <c r="F82" s="39">
        <f>IF(C82="",0,D82/C82)</f>
        <v>0</v>
      </c>
      <c r="G82" s="705"/>
      <c r="H82" s="705"/>
      <c r="I82" s="39">
        <f>IF($C82="",0,G82/$C82)</f>
        <v>0</v>
      </c>
      <c r="J82" s="43">
        <f>C82-G82</f>
        <v>0</v>
      </c>
    </row>
    <row r="83" spans="1:10" ht="12.75" customHeight="1" x14ac:dyDescent="0.2">
      <c r="A83" s="52" t="s">
        <v>99</v>
      </c>
      <c r="B83" s="53">
        <f>B75+B76</f>
        <v>38000000</v>
      </c>
      <c r="C83" s="53">
        <f>C75+C76</f>
        <v>38000000</v>
      </c>
      <c r="D83" s="708">
        <f>D75+D76</f>
        <v>4847350.4899999993</v>
      </c>
      <c r="E83" s="708"/>
      <c r="F83" s="55">
        <f>F75+F76</f>
        <v>0.70167876197798562</v>
      </c>
      <c r="G83" s="708">
        <f>G75+G76</f>
        <v>4847350.4899999993</v>
      </c>
      <c r="H83" s="708"/>
      <c r="I83" s="55">
        <f>I75+I76</f>
        <v>0.70167876197798562</v>
      </c>
      <c r="J83" s="56">
        <f>J75+J76</f>
        <v>33152649.510000002</v>
      </c>
    </row>
    <row r="84" spans="1:10" ht="12.75" customHeight="1" x14ac:dyDescent="0.2">
      <c r="A84" s="63" t="s">
        <v>100</v>
      </c>
      <c r="B84" s="64"/>
      <c r="C84" s="64"/>
      <c r="D84" s="709"/>
      <c r="E84" s="709"/>
      <c r="F84" s="39">
        <f>IF(C84="",0,D84/C84)</f>
        <v>0</v>
      </c>
      <c r="G84" s="709">
        <v>474268.97</v>
      </c>
      <c r="H84" s="709"/>
      <c r="I84" s="39">
        <f>IF($C84="",0,G84/$C84)</f>
        <v>0</v>
      </c>
      <c r="J84" s="43">
        <f>C84-G84</f>
        <v>-474268.97</v>
      </c>
    </row>
    <row r="85" spans="1:10" ht="12.75" customHeight="1" x14ac:dyDescent="0.2">
      <c r="A85" s="66" t="s">
        <v>101</v>
      </c>
      <c r="B85" s="53">
        <f>B83+B84</f>
        <v>38000000</v>
      </c>
      <c r="C85" s="53">
        <f>C83+C84</f>
        <v>38000000</v>
      </c>
      <c r="D85" s="708">
        <f>D83+D84</f>
        <v>4847350.4899999993</v>
      </c>
      <c r="E85" s="708"/>
      <c r="F85" s="55">
        <f>F83+F84</f>
        <v>0.70167876197798562</v>
      </c>
      <c r="G85" s="708">
        <f>G83+G84</f>
        <v>5321619.459999999</v>
      </c>
      <c r="H85" s="708"/>
      <c r="I85" s="55">
        <f>I83+I84</f>
        <v>0.70167876197798562</v>
      </c>
      <c r="J85" s="56">
        <f>J83+J84</f>
        <v>32678380.540000003</v>
      </c>
    </row>
    <row r="86" spans="1:10" ht="25.5" customHeight="1" x14ac:dyDescent="0.2">
      <c r="A86" s="67" t="s">
        <v>102</v>
      </c>
      <c r="B86" s="65"/>
      <c r="C86" s="65"/>
      <c r="D86" s="709"/>
      <c r="E86" s="709"/>
      <c r="F86" s="55">
        <f>IF(C86="",0,D86/C86)</f>
        <v>0</v>
      </c>
      <c r="G86" s="709"/>
      <c r="H86" s="709"/>
      <c r="I86" s="55">
        <f>IF($C86="",0,G86/$C86)</f>
        <v>0</v>
      </c>
      <c r="J86" s="43">
        <f>C86-G86</f>
        <v>0</v>
      </c>
    </row>
    <row r="87" spans="1:10" ht="12.75" customHeight="1" x14ac:dyDescent="0.2">
      <c r="A87" s="68" t="s">
        <v>103</v>
      </c>
      <c r="B87" s="65"/>
      <c r="C87" s="65"/>
      <c r="D87" s="709"/>
      <c r="E87" s="709"/>
      <c r="F87" s="55">
        <f>IF(C87="",0,D87/C87)</f>
        <v>0</v>
      </c>
      <c r="G87" s="709"/>
      <c r="H87" s="709"/>
      <c r="I87" s="55">
        <f>IF($C87="",0,G87/$C87)</f>
        <v>0</v>
      </c>
      <c r="J87" s="56">
        <f>C87-G87</f>
        <v>0</v>
      </c>
    </row>
    <row r="88" spans="1:10" ht="12.75" customHeight="1" x14ac:dyDescent="0.2">
      <c r="A88" s="69" t="s">
        <v>104</v>
      </c>
      <c r="B88" s="65"/>
      <c r="C88" s="65"/>
      <c r="D88" s="709"/>
      <c r="E88" s="709"/>
      <c r="F88" s="55">
        <f>IF(C88="",0,D88/C88)</f>
        <v>0</v>
      </c>
      <c r="G88" s="709"/>
      <c r="H88" s="709"/>
      <c r="I88" s="55">
        <f>IF($C88="",0,G88/$C88)</f>
        <v>0</v>
      </c>
      <c r="J88" s="56">
        <f>C88-G88</f>
        <v>0</v>
      </c>
    </row>
    <row r="90" spans="1:10" ht="11.25" customHeight="1" x14ac:dyDescent="0.2">
      <c r="A90" s="70"/>
      <c r="B90" s="71" t="s">
        <v>105</v>
      </c>
      <c r="C90" s="71" t="s">
        <v>106</v>
      </c>
      <c r="D90" s="71" t="s">
        <v>105</v>
      </c>
      <c r="E90" s="710" t="s">
        <v>107</v>
      </c>
      <c r="F90" s="710"/>
      <c r="G90" s="710" t="s">
        <v>108</v>
      </c>
      <c r="H90" s="710"/>
      <c r="I90" s="710"/>
      <c r="J90" s="72" t="s">
        <v>24</v>
      </c>
    </row>
    <row r="91" spans="1:10" ht="11.25" customHeight="1" x14ac:dyDescent="0.2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 x14ac:dyDescent="0.2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 x14ac:dyDescent="0.2">
      <c r="A93" s="79" t="s">
        <v>117</v>
      </c>
      <c r="B93" s="42">
        <f t="shared" ref="B93:J93" si="9">B94+B98+B102+B103</f>
        <v>38000000</v>
      </c>
      <c r="C93" s="42">
        <f t="shared" si="9"/>
        <v>0</v>
      </c>
      <c r="D93" s="42">
        <f t="shared" si="9"/>
        <v>38000000</v>
      </c>
      <c r="E93" s="42">
        <f t="shared" si="9"/>
        <v>10970748.51</v>
      </c>
      <c r="F93" s="42">
        <f t="shared" si="9"/>
        <v>10970748.51</v>
      </c>
      <c r="G93" s="42">
        <f t="shared" si="9"/>
        <v>3701267.1</v>
      </c>
      <c r="H93" s="42">
        <f t="shared" si="9"/>
        <v>3701267.1</v>
      </c>
      <c r="I93" s="80">
        <f t="shared" si="9"/>
        <v>0.26782784355054179</v>
      </c>
      <c r="J93" s="81">
        <f t="shared" si="9"/>
        <v>34298732.899999999</v>
      </c>
    </row>
    <row r="94" spans="1:10" ht="12.75" customHeight="1" x14ac:dyDescent="0.2">
      <c r="A94" s="82" t="s">
        <v>118</v>
      </c>
      <c r="B94" s="42">
        <f t="shared" ref="B94:J94" si="10">SUM(B95:B97)</f>
        <v>29099800</v>
      </c>
      <c r="C94" s="42">
        <f t="shared" si="10"/>
        <v>142331.15</v>
      </c>
      <c r="D94" s="42">
        <f t="shared" si="10"/>
        <v>29242131.149999999</v>
      </c>
      <c r="E94" s="42">
        <f t="shared" si="10"/>
        <v>10239426.51</v>
      </c>
      <c r="F94" s="42">
        <f t="shared" si="10"/>
        <v>10239426.51</v>
      </c>
      <c r="G94" s="42">
        <f t="shared" si="10"/>
        <v>3478896.0300000003</v>
      </c>
      <c r="H94" s="42">
        <f t="shared" si="10"/>
        <v>3478896.0300000003</v>
      </c>
      <c r="I94" s="80">
        <f t="shared" si="10"/>
        <v>0.24153622400148717</v>
      </c>
      <c r="J94" s="81">
        <f t="shared" si="10"/>
        <v>25763235.120000001</v>
      </c>
    </row>
    <row r="95" spans="1:10" s="12" customFormat="1" ht="12.75" customHeight="1" x14ac:dyDescent="0.2">
      <c r="A95" s="82" t="s">
        <v>119</v>
      </c>
      <c r="B95" s="45">
        <v>19185719</v>
      </c>
      <c r="C95" s="45">
        <v>20855</v>
      </c>
      <c r="D95" s="42">
        <f>C95+B95</f>
        <v>19206574</v>
      </c>
      <c r="E95" s="45">
        <v>8447614.9900000002</v>
      </c>
      <c r="F95" s="45">
        <f>E95</f>
        <v>8447614.9900000002</v>
      </c>
      <c r="G95" s="45">
        <v>2209339.29</v>
      </c>
      <c r="H95" s="45">
        <f>G95</f>
        <v>2209339.29</v>
      </c>
      <c r="I95" s="80">
        <f>IF(D95=0,0,H95/D95)</f>
        <v>0.11503036876852686</v>
      </c>
      <c r="J95" s="43">
        <f>D95-H95</f>
        <v>16997234.710000001</v>
      </c>
    </row>
    <row r="96" spans="1:10" ht="12.75" customHeight="1" x14ac:dyDescent="0.2">
      <c r="A96" s="82" t="s">
        <v>120</v>
      </c>
      <c r="B96" s="45">
        <v>0</v>
      </c>
      <c r="C96" s="45"/>
      <c r="D96" s="42">
        <f>C96+B96</f>
        <v>0</v>
      </c>
      <c r="E96" s="45"/>
      <c r="F96" s="45"/>
      <c r="G96" s="45"/>
      <c r="H96" s="45"/>
      <c r="I96" s="80">
        <f>IF(D96=0,0,H96/D96)</f>
        <v>0</v>
      </c>
      <c r="J96" s="43">
        <f>D96-H96</f>
        <v>0</v>
      </c>
    </row>
    <row r="97" spans="1:10" ht="12.75" customHeight="1" x14ac:dyDescent="0.2">
      <c r="A97" s="82" t="s">
        <v>121</v>
      </c>
      <c r="B97" s="45">
        <v>9914081</v>
      </c>
      <c r="C97" s="45">
        <v>121476.15</v>
      </c>
      <c r="D97" s="42">
        <f>C97+B97</f>
        <v>10035557.15</v>
      </c>
      <c r="E97" s="45">
        <v>1791811.52</v>
      </c>
      <c r="F97" s="45">
        <f>E97</f>
        <v>1791811.52</v>
      </c>
      <c r="G97" s="45">
        <v>1269556.74</v>
      </c>
      <c r="H97" s="45">
        <f>G97</f>
        <v>1269556.74</v>
      </c>
      <c r="I97" s="80">
        <f>IF(D97=0,0,H97/D97)</f>
        <v>0.12650585523296032</v>
      </c>
      <c r="J97" s="43">
        <f>D97-H97</f>
        <v>8766000.4100000001</v>
      </c>
    </row>
    <row r="98" spans="1:10" s="12" customFormat="1" ht="12.75" customHeight="1" x14ac:dyDescent="0.2">
      <c r="A98" s="82" t="s">
        <v>122</v>
      </c>
      <c r="B98" s="42">
        <f t="shared" ref="B98:J98" si="11">SUM(B99:B101)</f>
        <v>8600200</v>
      </c>
      <c r="C98" s="42">
        <f t="shared" si="11"/>
        <v>-142331.15</v>
      </c>
      <c r="D98" s="42">
        <f t="shared" si="11"/>
        <v>8457868.8499999996</v>
      </c>
      <c r="E98" s="42">
        <f t="shared" si="11"/>
        <v>731322</v>
      </c>
      <c r="F98" s="42">
        <f t="shared" si="11"/>
        <v>731322</v>
      </c>
      <c r="G98" s="42">
        <f t="shared" si="11"/>
        <v>222371.07</v>
      </c>
      <c r="H98" s="42">
        <f t="shared" si="11"/>
        <v>222371.07</v>
      </c>
      <c r="I98" s="80">
        <f t="shared" si="11"/>
        <v>2.629161954905461E-2</v>
      </c>
      <c r="J98" s="81">
        <f t="shared" si="11"/>
        <v>8235497.7799999993</v>
      </c>
    </row>
    <row r="99" spans="1:10" ht="12.75" customHeight="1" x14ac:dyDescent="0.2">
      <c r="A99" s="82" t="s">
        <v>123</v>
      </c>
      <c r="B99" s="45">
        <v>8600200</v>
      </c>
      <c r="C99" s="45">
        <v>-142331.15</v>
      </c>
      <c r="D99" s="42">
        <f t="shared" ref="D99:D104" si="12">C99+B99</f>
        <v>8457868.8499999996</v>
      </c>
      <c r="E99" s="45">
        <v>731322</v>
      </c>
      <c r="F99" s="45">
        <f>E99</f>
        <v>731322</v>
      </c>
      <c r="G99" s="45">
        <v>222371.07</v>
      </c>
      <c r="H99" s="45">
        <f>G99</f>
        <v>222371.07</v>
      </c>
      <c r="I99" s="80">
        <f t="shared" ref="I99:I104" si="13">IF(D99=0,0,H99/D99)</f>
        <v>2.629161954905461E-2</v>
      </c>
      <c r="J99" s="43">
        <f t="shared" ref="J99:J104" si="14">D99-H99</f>
        <v>8235497.7799999993</v>
      </c>
    </row>
    <row r="100" spans="1:10" ht="12.75" customHeight="1" x14ac:dyDescent="0.2">
      <c r="A100" s="82" t="s">
        <v>124</v>
      </c>
      <c r="B100" s="45">
        <v>0</v>
      </c>
      <c r="C100" s="45"/>
      <c r="D100" s="42">
        <f t="shared" si="12"/>
        <v>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0</v>
      </c>
    </row>
    <row r="101" spans="1:10" ht="12.75" customHeight="1" x14ac:dyDescent="0.2">
      <c r="A101" s="82" t="s">
        <v>125</v>
      </c>
      <c r="B101" s="45">
        <v>0</v>
      </c>
      <c r="C101" s="45"/>
      <c r="D101" s="42">
        <f t="shared" si="12"/>
        <v>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0</v>
      </c>
    </row>
    <row r="102" spans="1:10" ht="12.75" customHeight="1" x14ac:dyDescent="0.2">
      <c r="A102" s="82" t="s">
        <v>126</v>
      </c>
      <c r="B102" s="83">
        <v>300000</v>
      </c>
      <c r="C102" s="83">
        <v>0</v>
      </c>
      <c r="D102" s="42">
        <f t="shared" si="12"/>
        <v>300000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300000</v>
      </c>
    </row>
    <row r="103" spans="1:10" ht="12.75" customHeight="1" x14ac:dyDescent="0.2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 x14ac:dyDescent="0.2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 x14ac:dyDescent="0.2">
      <c r="A105" s="84" t="s">
        <v>129</v>
      </c>
      <c r="B105" s="85">
        <f t="shared" ref="B105:J105" si="15">B93+B104</f>
        <v>38000000</v>
      </c>
      <c r="C105" s="85">
        <f t="shared" si="15"/>
        <v>0</v>
      </c>
      <c r="D105" s="85">
        <f t="shared" si="15"/>
        <v>38000000</v>
      </c>
      <c r="E105" s="85">
        <f t="shared" si="15"/>
        <v>10970748.51</v>
      </c>
      <c r="F105" s="85">
        <f t="shared" si="15"/>
        <v>10970748.51</v>
      </c>
      <c r="G105" s="85">
        <f t="shared" si="15"/>
        <v>3701267.1</v>
      </c>
      <c r="H105" s="85">
        <f t="shared" si="15"/>
        <v>3701267.1</v>
      </c>
      <c r="I105" s="86">
        <f t="shared" si="15"/>
        <v>0.26782784355054179</v>
      </c>
      <c r="J105" s="85">
        <f t="shared" si="15"/>
        <v>34298732.899999999</v>
      </c>
    </row>
    <row r="106" spans="1:10" ht="12.75" customHeight="1" x14ac:dyDescent="0.2">
      <c r="A106" s="57" t="s">
        <v>130</v>
      </c>
      <c r="B106" s="87">
        <f t="shared" ref="B106:J106" si="1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 x14ac:dyDescent="0.2">
      <c r="A107" s="41" t="s">
        <v>131</v>
      </c>
      <c r="B107" s="81">
        <f t="shared" ref="B107:J107" si="1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 x14ac:dyDescent="0.2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 x14ac:dyDescent="0.2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 x14ac:dyDescent="0.2">
      <c r="A110" s="41" t="s">
        <v>134</v>
      </c>
      <c r="B110" s="81">
        <f t="shared" ref="B110:J110" si="18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 x14ac:dyDescent="0.2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 x14ac:dyDescent="0.2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 x14ac:dyDescent="0.2">
      <c r="A113" s="92" t="s">
        <v>135</v>
      </c>
      <c r="B113" s="93">
        <f t="shared" ref="B113:J113" si="19">B105+B106</f>
        <v>38000000</v>
      </c>
      <c r="C113" s="93">
        <f t="shared" si="19"/>
        <v>0</v>
      </c>
      <c r="D113" s="85">
        <f t="shared" si="19"/>
        <v>38000000</v>
      </c>
      <c r="E113" s="85">
        <f t="shared" si="19"/>
        <v>10970748.51</v>
      </c>
      <c r="F113" s="85">
        <f t="shared" si="19"/>
        <v>10970748.51</v>
      </c>
      <c r="G113" s="85">
        <f t="shared" si="19"/>
        <v>3701267.1</v>
      </c>
      <c r="H113" s="85">
        <f t="shared" si="19"/>
        <v>3701267.1</v>
      </c>
      <c r="I113" s="86">
        <f t="shared" si="19"/>
        <v>0.26782784355054179</v>
      </c>
      <c r="J113" s="85">
        <f t="shared" si="19"/>
        <v>34298732.899999999</v>
      </c>
    </row>
    <row r="114" spans="1:10" ht="12.75" customHeight="1" x14ac:dyDescent="0.2">
      <c r="A114" s="92" t="s">
        <v>136</v>
      </c>
      <c r="B114" s="94"/>
      <c r="C114" s="94"/>
      <c r="D114" s="54">
        <f>C114+B114</f>
        <v>0</v>
      </c>
      <c r="E114" s="94">
        <v>0</v>
      </c>
      <c r="F114" s="94">
        <v>1146083.3899999999</v>
      </c>
      <c r="G114" s="94"/>
      <c r="H114" s="94">
        <v>0</v>
      </c>
      <c r="I114" s="95">
        <f>IF(D114=0,0,H114/D114)</f>
        <v>0</v>
      </c>
      <c r="J114" s="56">
        <f>D114-H114</f>
        <v>0</v>
      </c>
    </row>
    <row r="115" spans="1:10" ht="12.75" customHeight="1" x14ac:dyDescent="0.2">
      <c r="A115" s="92" t="s">
        <v>137</v>
      </c>
      <c r="B115" s="93">
        <f t="shared" ref="B115:I115" si="20">B113+B114</f>
        <v>38000000</v>
      </c>
      <c r="C115" s="93">
        <f t="shared" si="20"/>
        <v>0</v>
      </c>
      <c r="D115" s="93">
        <f t="shared" si="20"/>
        <v>38000000</v>
      </c>
      <c r="E115" s="93">
        <f t="shared" si="20"/>
        <v>10970748.51</v>
      </c>
      <c r="F115" s="93">
        <f t="shared" si="20"/>
        <v>12116831.9</v>
      </c>
      <c r="G115" s="93">
        <f t="shared" si="20"/>
        <v>3701267.1</v>
      </c>
      <c r="H115" s="93">
        <f t="shared" si="20"/>
        <v>3701267.1</v>
      </c>
      <c r="I115" s="96">
        <f t="shared" si="20"/>
        <v>0.26782784355054179</v>
      </c>
      <c r="J115" s="56">
        <f>D115-H115</f>
        <v>34298732.899999999</v>
      </c>
    </row>
    <row r="116" spans="1:10" ht="12.75" customHeight="1" x14ac:dyDescent="0.2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/>
  <pageMargins left="0.39370078740157483" right="0.39370078740157483" top="0.39" bottom="0.49" header="0.25" footer="0.28000000000000003"/>
  <pageSetup paperSize="9" scale="7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"/>
  <sheetViews>
    <sheetView topLeftCell="A7"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"/>
  <sheetViews>
    <sheetView topLeftCell="A25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Normal="100" workbookViewId="0">
      <pane xSplit="1" ySplit="12" topLeftCell="B55" activePane="bottomRight" state="frozen"/>
      <selection pane="topRight" activeCell="B1" sqref="B1"/>
      <selection pane="bottomLeft" activeCell="A13" sqref="A13"/>
      <selection pane="bottomRight" activeCell="B77" sqref="B77"/>
    </sheetView>
  </sheetViews>
  <sheetFormatPr defaultColWidth="7.85546875" defaultRowHeight="11.25" customHeight="1" x14ac:dyDescent="0.2"/>
  <cols>
    <col min="1" max="1" width="46.7109375" style="99" customWidth="1"/>
    <col min="2" max="7" width="15.7109375" style="99" customWidth="1"/>
    <col min="8" max="8" width="8" style="99" customWidth="1"/>
    <col min="9" max="9" width="7.140625" style="99" customWidth="1"/>
    <col min="10" max="10" width="15.7109375" style="99" customWidth="1"/>
    <col min="11" max="16384" width="7.85546875" style="100"/>
  </cols>
  <sheetData>
    <row r="1" spans="1:10" ht="15.75" customHeight="1" x14ac:dyDescent="0.25">
      <c r="A1" s="101" t="s">
        <v>139</v>
      </c>
    </row>
    <row r="2" spans="1:10" ht="11.25" customHeight="1" x14ac:dyDescent="0.2">
      <c r="A2" s="102"/>
    </row>
    <row r="3" spans="1:10" ht="12.75" customHeight="1" x14ac:dyDescent="0.2">
      <c r="A3" s="711" t="s">
        <v>916</v>
      </c>
      <c r="B3" s="711"/>
      <c r="C3" s="711"/>
      <c r="D3" s="711"/>
      <c r="E3" s="711"/>
      <c r="F3" s="711"/>
      <c r="G3" s="711"/>
      <c r="H3" s="711"/>
      <c r="I3" s="711"/>
      <c r="J3" s="711"/>
    </row>
    <row r="4" spans="1:10" ht="12.75" customHeight="1" x14ac:dyDescent="0.2">
      <c r="A4" s="712" t="s">
        <v>18</v>
      </c>
      <c r="B4" s="712"/>
      <c r="C4" s="712"/>
      <c r="D4" s="712"/>
      <c r="E4" s="712"/>
      <c r="F4" s="712"/>
      <c r="G4" s="712"/>
      <c r="H4" s="712"/>
      <c r="I4" s="712"/>
      <c r="J4" s="712"/>
    </row>
    <row r="5" spans="1:10" ht="12.75" customHeight="1" x14ac:dyDescent="0.2">
      <c r="A5" s="713" t="s">
        <v>140</v>
      </c>
      <c r="B5" s="713"/>
      <c r="C5" s="713"/>
      <c r="D5" s="713"/>
      <c r="E5" s="713"/>
      <c r="F5" s="713"/>
      <c r="G5" s="713"/>
      <c r="H5" s="713"/>
      <c r="I5" s="713"/>
      <c r="J5" s="713"/>
    </row>
    <row r="6" spans="1:10" ht="12.75" customHeight="1" x14ac:dyDescent="0.2">
      <c r="A6" s="714" t="s">
        <v>20</v>
      </c>
      <c r="B6" s="714"/>
      <c r="C6" s="714"/>
      <c r="D6" s="714"/>
      <c r="E6" s="714"/>
      <c r="F6" s="714"/>
      <c r="G6" s="714"/>
      <c r="H6" s="714"/>
      <c r="I6" s="714"/>
      <c r="J6" s="714"/>
    </row>
    <row r="7" spans="1:10" ht="12.75" customHeight="1" x14ac:dyDescent="0.2">
      <c r="A7" s="711" t="s">
        <v>944</v>
      </c>
      <c r="B7" s="711"/>
      <c r="C7" s="711"/>
      <c r="D7" s="711"/>
      <c r="E7" s="711"/>
      <c r="F7" s="711"/>
      <c r="G7" s="711"/>
      <c r="H7" s="711"/>
      <c r="I7" s="711"/>
      <c r="J7" s="711"/>
    </row>
    <row r="8" spans="1:10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 x14ac:dyDescent="0.2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 x14ac:dyDescent="0.2">
      <c r="A10" s="109"/>
      <c r="B10" s="110" t="s">
        <v>105</v>
      </c>
      <c r="C10" s="110" t="s">
        <v>105</v>
      </c>
      <c r="D10" s="715" t="s">
        <v>107</v>
      </c>
      <c r="E10" s="715"/>
      <c r="F10" s="715" t="s">
        <v>108</v>
      </c>
      <c r="G10" s="715"/>
      <c r="H10" s="715"/>
      <c r="I10" s="715"/>
      <c r="J10" s="111" t="s">
        <v>142</v>
      </c>
    </row>
    <row r="11" spans="1:10" ht="12.75" customHeight="1" x14ac:dyDescent="0.2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 x14ac:dyDescent="0.2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 x14ac:dyDescent="0.2">
      <c r="A13" s="119" t="s">
        <v>147</v>
      </c>
      <c r="B13" s="120">
        <f t="shared" ref="B13:J13" si="0">B15+B17+B19+B21+B23+B25+B27+B29+B31+B33+B35+B37+B39+B41+B43+B45+B47+B49+B51+B53+B55+B57+B59+B61+B63+B65+B67+B69+B71+B73</f>
        <v>38000000</v>
      </c>
      <c r="C13" s="120">
        <f t="shared" si="0"/>
        <v>38000000</v>
      </c>
      <c r="D13" s="120">
        <f t="shared" si="0"/>
        <v>10970748.510000002</v>
      </c>
      <c r="E13" s="120">
        <f t="shared" si="0"/>
        <v>10970748.510000002</v>
      </c>
      <c r="F13" s="120">
        <f t="shared" si="0"/>
        <v>3701267.1</v>
      </c>
      <c r="G13" s="120">
        <f t="shared" si="0"/>
        <v>3701267.1</v>
      </c>
      <c r="H13" s="121">
        <f t="shared" si="0"/>
        <v>1.0000000000000002</v>
      </c>
      <c r="I13" s="121">
        <f t="shared" si="0"/>
        <v>1.1158909512636808</v>
      </c>
      <c r="J13" s="120">
        <f t="shared" si="0"/>
        <v>34298732.900000006</v>
      </c>
    </row>
    <row r="14" spans="1:10" s="118" customFormat="1" ht="12.75" customHeight="1" x14ac:dyDescent="0.2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 x14ac:dyDescent="0.2">
      <c r="A15" s="122" t="s">
        <v>148</v>
      </c>
      <c r="B15" s="123">
        <v>950000</v>
      </c>
      <c r="C15" s="123">
        <f>B15</f>
        <v>950000</v>
      </c>
      <c r="D15" s="123">
        <v>112250.32</v>
      </c>
      <c r="E15" s="123">
        <f>D15</f>
        <v>112250.32</v>
      </c>
      <c r="F15" s="123">
        <f>E15</f>
        <v>112250.32</v>
      </c>
      <c r="G15" s="123">
        <f>F15</f>
        <v>112250.32</v>
      </c>
      <c r="H15" s="121">
        <f>IF(G$76=0,0,G15/G$76)</f>
        <v>3.0327538371926741E-2</v>
      </c>
      <c r="I15" s="121">
        <f>IF(C15="",0,IF(C15=0,0,G15/C15))</f>
        <v>0.11815823157894738</v>
      </c>
      <c r="J15" s="120">
        <f>C15-G15</f>
        <v>837749.67999999993</v>
      </c>
    </row>
    <row r="16" spans="1:10" ht="12.75" customHeight="1" x14ac:dyDescent="0.2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 x14ac:dyDescent="0.2">
      <c r="A17" s="122" t="s">
        <v>149</v>
      </c>
      <c r="B17" s="123">
        <v>0</v>
      </c>
      <c r="C17" s="123">
        <f>B17</f>
        <v>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0</v>
      </c>
    </row>
    <row r="18" spans="1:10" ht="12.75" customHeight="1" x14ac:dyDescent="0.2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 x14ac:dyDescent="0.2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 x14ac:dyDescent="0.2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 x14ac:dyDescent="0.2">
      <c r="A21" s="122" t="s">
        <v>151</v>
      </c>
      <c r="B21" s="123">
        <v>5255180</v>
      </c>
      <c r="C21" s="123">
        <v>5352337.3499999996</v>
      </c>
      <c r="D21" s="123">
        <v>650909.24</v>
      </c>
      <c r="E21" s="123">
        <f>D21</f>
        <v>650909.24</v>
      </c>
      <c r="F21" s="123">
        <v>523105.63</v>
      </c>
      <c r="G21" s="123">
        <f>F21</f>
        <v>523105.63</v>
      </c>
      <c r="H21" s="121">
        <f>IF(G$76=0,0,G21/G$76)</f>
        <v>0.14133149969101122</v>
      </c>
      <c r="I21" s="121">
        <f>IF(C21="",0,IF(C21=0,0,G21/C21))</f>
        <v>9.7734054450061905E-2</v>
      </c>
      <c r="J21" s="120">
        <f>C21-G21</f>
        <v>4829231.72</v>
      </c>
    </row>
    <row r="22" spans="1:10" ht="12.75" customHeight="1" x14ac:dyDescent="0.2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 x14ac:dyDescent="0.2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 x14ac:dyDescent="0.2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 x14ac:dyDescent="0.2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 x14ac:dyDescent="0.2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 x14ac:dyDescent="0.2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 x14ac:dyDescent="0.2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 x14ac:dyDescent="0.2">
      <c r="A29" s="122" t="s">
        <v>155</v>
      </c>
      <c r="B29" s="123">
        <v>1325000</v>
      </c>
      <c r="C29" s="123">
        <f>B29</f>
        <v>1325000</v>
      </c>
      <c r="D29" s="123">
        <v>132785.14000000001</v>
      </c>
      <c r="E29" s="123">
        <f>D29</f>
        <v>132785.14000000001</v>
      </c>
      <c r="F29" s="123">
        <v>99665.86</v>
      </c>
      <c r="G29" s="123">
        <f>F29</f>
        <v>99665.86</v>
      </c>
      <c r="H29" s="121">
        <f>IF(G$76=0,0,G29/G$76)</f>
        <v>2.6927497342734329E-2</v>
      </c>
      <c r="I29" s="121">
        <f>IF(C29="",0,IF(C29=0,0,G29/C29))</f>
        <v>7.5219516981132079E-2</v>
      </c>
      <c r="J29" s="120">
        <f>C29-G29</f>
        <v>1225334.1399999999</v>
      </c>
    </row>
    <row r="30" spans="1:10" ht="12.75" customHeight="1" x14ac:dyDescent="0.2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 x14ac:dyDescent="0.2">
      <c r="A31" s="122" t="s">
        <v>156</v>
      </c>
      <c r="B31" s="123">
        <v>120000</v>
      </c>
      <c r="C31" s="123">
        <f>B31</f>
        <v>120000</v>
      </c>
      <c r="D31" s="123">
        <v>0</v>
      </c>
      <c r="E31" s="123">
        <v>0</v>
      </c>
      <c r="F31" s="123"/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120000</v>
      </c>
    </row>
    <row r="32" spans="1:10" ht="12.75" customHeight="1" x14ac:dyDescent="0.2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 x14ac:dyDescent="0.2">
      <c r="A33" s="122" t="s">
        <v>157</v>
      </c>
      <c r="B33" s="123">
        <v>7566300</v>
      </c>
      <c r="C33" s="123">
        <v>7615295.7999999998</v>
      </c>
      <c r="D33" s="123">
        <v>919322.14</v>
      </c>
      <c r="E33" s="123">
        <f>D33</f>
        <v>919322.14</v>
      </c>
      <c r="F33" s="123">
        <v>898457.39</v>
      </c>
      <c r="G33" s="123">
        <f>F33</f>
        <v>898457.39</v>
      </c>
      <c r="H33" s="121">
        <f>IF(G$76=0,0,G33/G$76)</f>
        <v>0.24274319191932947</v>
      </c>
      <c r="I33" s="121">
        <f>IF(C33="",0,IF(C33=0,0,G33/C33))</f>
        <v>0.11798062919630778</v>
      </c>
      <c r="J33" s="120">
        <f>C33-G33</f>
        <v>6716838.4100000001</v>
      </c>
    </row>
    <row r="34" spans="1:10" ht="12.75" customHeight="1" x14ac:dyDescent="0.2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 x14ac:dyDescent="0.2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 x14ac:dyDescent="0.2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 x14ac:dyDescent="0.2">
      <c r="A37" s="122" t="s">
        <v>159</v>
      </c>
      <c r="B37" s="123">
        <v>14310000</v>
      </c>
      <c r="C37" s="123">
        <f>B37</f>
        <v>14310000</v>
      </c>
      <c r="D37" s="123">
        <v>7971254.4100000001</v>
      </c>
      <c r="E37" s="123">
        <f>D37</f>
        <v>7971254.4100000001</v>
      </c>
      <c r="F37" s="123">
        <v>1615749.39</v>
      </c>
      <c r="G37" s="123">
        <f>F37</f>
        <v>1615749.39</v>
      </c>
      <c r="H37" s="121">
        <f>IF(G$76=0,0,G37/G$76)</f>
        <v>0.43653952723379513</v>
      </c>
      <c r="I37" s="121">
        <f>IF(C37="",0,IF(C37=0,0,G37/C37))</f>
        <v>0.11291050943396226</v>
      </c>
      <c r="J37" s="120">
        <f>C37-G37</f>
        <v>12694250.609999999</v>
      </c>
    </row>
    <row r="38" spans="1:10" ht="12.75" customHeight="1" x14ac:dyDescent="0.2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 x14ac:dyDescent="0.2">
      <c r="A39" s="122" t="s">
        <v>160</v>
      </c>
      <c r="B39" s="123">
        <v>387650</v>
      </c>
      <c r="C39" s="123">
        <f>B39</f>
        <v>387650</v>
      </c>
      <c r="D39" s="123">
        <v>12420.4</v>
      </c>
      <c r="E39" s="123">
        <f>D39</f>
        <v>12420.4</v>
      </c>
      <c r="F39" s="123">
        <v>9120.4</v>
      </c>
      <c r="G39" s="123">
        <f>F39</f>
        <v>9120.4</v>
      </c>
      <c r="H39" s="121">
        <f>IF(G$76=0,0,G39/G$76)</f>
        <v>2.4641291086503862E-3</v>
      </c>
      <c r="I39" s="121">
        <f>IF(C39="",0,IF(C39=0,0,G39/C39))</f>
        <v>2.3527408745001935E-2</v>
      </c>
      <c r="J39" s="120">
        <f>C39-G39</f>
        <v>378529.6</v>
      </c>
    </row>
    <row r="40" spans="1:10" ht="12.75" customHeight="1" x14ac:dyDescent="0.2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 x14ac:dyDescent="0.2">
      <c r="A41" s="122" t="s">
        <v>161</v>
      </c>
      <c r="B41" s="123">
        <v>0</v>
      </c>
      <c r="C41" s="123">
        <f>B41</f>
        <v>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0</v>
      </c>
    </row>
    <row r="42" spans="1:10" ht="12.75" customHeight="1" x14ac:dyDescent="0.2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 x14ac:dyDescent="0.2">
      <c r="A43" s="122" t="s">
        <v>162</v>
      </c>
      <c r="B43" s="123">
        <v>1937000</v>
      </c>
      <c r="C43" s="123">
        <f>B43</f>
        <v>1937000</v>
      </c>
      <c r="D43" s="123">
        <v>0</v>
      </c>
      <c r="E43" s="123">
        <v>0</v>
      </c>
      <c r="F43" s="123">
        <v>0</v>
      </c>
      <c r="G43" s="123">
        <v>0</v>
      </c>
      <c r="H43" s="121">
        <f>IF(G$76=0,0,G43/G$76)</f>
        <v>0</v>
      </c>
      <c r="I43" s="121">
        <f>IF(C43="",0,IF(C43=0,0,G43/C43))</f>
        <v>0</v>
      </c>
      <c r="J43" s="120">
        <f>C43-G43</f>
        <v>1937000</v>
      </c>
    </row>
    <row r="44" spans="1:10" ht="12.75" customHeight="1" x14ac:dyDescent="0.2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 x14ac:dyDescent="0.2">
      <c r="A45" s="122" t="s">
        <v>163</v>
      </c>
      <c r="B45" s="123">
        <v>6000</v>
      </c>
      <c r="C45" s="123">
        <f>B45</f>
        <v>6000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6000</v>
      </c>
    </row>
    <row r="46" spans="1:10" ht="12.75" customHeight="1" x14ac:dyDescent="0.2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 x14ac:dyDescent="0.2">
      <c r="A47" s="122" t="s">
        <v>164</v>
      </c>
      <c r="B47" s="123">
        <v>1945670</v>
      </c>
      <c r="C47" s="123">
        <v>1799516.85</v>
      </c>
      <c r="D47" s="123">
        <v>105268.41</v>
      </c>
      <c r="E47" s="123">
        <f>D47</f>
        <v>105268.41</v>
      </c>
      <c r="F47" s="123">
        <f>E47</f>
        <v>105268.41</v>
      </c>
      <c r="G47" s="123">
        <f>F47</f>
        <v>105268.41</v>
      </c>
      <c r="H47" s="121">
        <f>IF(G$76=0,0,G47/G$76)</f>
        <v>2.8441181669920552E-2</v>
      </c>
      <c r="I47" s="121">
        <f>IF(C47="",0,IF(C47=0,0,G47/C47))</f>
        <v>5.8498151878933501E-2</v>
      </c>
      <c r="J47" s="120">
        <f>C47-G47</f>
        <v>1694248.4400000002</v>
      </c>
    </row>
    <row r="48" spans="1:10" ht="12.75" customHeight="1" x14ac:dyDescent="0.2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 x14ac:dyDescent="0.2">
      <c r="A49" s="122" t="s">
        <v>165</v>
      </c>
      <c r="B49" s="123">
        <v>0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1">
        <f>IF(G$76=0,0,G49/G$76)</f>
        <v>0</v>
      </c>
      <c r="I49" s="121">
        <f>IF(C49="",0,IF(C49=0,0,G49/C49))</f>
        <v>0</v>
      </c>
      <c r="J49" s="120">
        <f>C49-G49</f>
        <v>0</v>
      </c>
    </row>
    <row r="50" spans="1:10" ht="12.75" customHeight="1" x14ac:dyDescent="0.2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 x14ac:dyDescent="0.2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 x14ac:dyDescent="0.2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 x14ac:dyDescent="0.2">
      <c r="A53" s="122" t="s">
        <v>167</v>
      </c>
      <c r="B53" s="123">
        <v>746000</v>
      </c>
      <c r="C53" s="123">
        <f>B53</f>
        <v>746000</v>
      </c>
      <c r="D53" s="123">
        <v>19383.2</v>
      </c>
      <c r="E53" s="123">
        <f>D53</f>
        <v>19383.2</v>
      </c>
      <c r="F53" s="123">
        <f>E53</f>
        <v>19383.2</v>
      </c>
      <c r="G53" s="123">
        <f>F53</f>
        <v>19383.2</v>
      </c>
      <c r="H53" s="121">
        <f>IF(G$76=0,0,G53/G$76)</f>
        <v>5.2369092735836328E-3</v>
      </c>
      <c r="I53" s="121">
        <f>IF(C53="",0,IF(C53=0,0,G53/C53))</f>
        <v>2.59828418230563E-2</v>
      </c>
      <c r="J53" s="120">
        <f>C53-G53</f>
        <v>726616.8</v>
      </c>
    </row>
    <row r="54" spans="1:10" ht="12.75" customHeight="1" x14ac:dyDescent="0.2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 x14ac:dyDescent="0.2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 x14ac:dyDescent="0.2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 x14ac:dyDescent="0.2">
      <c r="A57" s="122" t="s">
        <v>169</v>
      </c>
      <c r="B57" s="123">
        <v>0</v>
      </c>
      <c r="C57" s="123">
        <f>B57</f>
        <v>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0</v>
      </c>
    </row>
    <row r="58" spans="1:10" ht="12.75" customHeight="1" x14ac:dyDescent="0.2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 x14ac:dyDescent="0.2">
      <c r="A59" s="122" t="s">
        <v>170</v>
      </c>
      <c r="B59" s="123">
        <v>35000</v>
      </c>
      <c r="C59" s="123">
        <f>B59</f>
        <v>35000</v>
      </c>
      <c r="D59" s="123">
        <v>2401.71</v>
      </c>
      <c r="E59" s="123">
        <f>D59</f>
        <v>2401.71</v>
      </c>
      <c r="F59" s="123">
        <f>E59</f>
        <v>2401.71</v>
      </c>
      <c r="G59" s="123">
        <f>F59</f>
        <v>2401.71</v>
      </c>
      <c r="H59" s="121">
        <f>IF(G$76=0,0,G59/G$76)</f>
        <v>6.4888859277407996E-4</v>
      </c>
      <c r="I59" s="121">
        <f>IF(C59="",0,IF(C59=0,0,G59/C59))</f>
        <v>6.8620285714285717E-2</v>
      </c>
      <c r="J59" s="120">
        <f>C59-G59</f>
        <v>32598.29</v>
      </c>
    </row>
    <row r="60" spans="1:10" ht="12.75" customHeight="1" x14ac:dyDescent="0.2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 x14ac:dyDescent="0.2">
      <c r="A61" s="122" t="s">
        <v>171</v>
      </c>
      <c r="B61" s="123">
        <v>0</v>
      </c>
      <c r="C61" s="123">
        <f>B61</f>
        <v>0</v>
      </c>
      <c r="D61" s="123">
        <v>0</v>
      </c>
      <c r="E61" s="123">
        <v>0</v>
      </c>
      <c r="F61" s="123">
        <v>0</v>
      </c>
      <c r="G61" s="123">
        <v>0</v>
      </c>
      <c r="H61" s="121">
        <f>IF(G$76=0,0,G61/G$76)</f>
        <v>0</v>
      </c>
      <c r="I61" s="121">
        <f>IF(C61="",0,IF(C61=0,0,G61/C61))</f>
        <v>0</v>
      </c>
      <c r="J61" s="120">
        <f>C61-G61</f>
        <v>0</v>
      </c>
    </row>
    <row r="62" spans="1:10" ht="12.75" customHeight="1" x14ac:dyDescent="0.2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 x14ac:dyDescent="0.2">
      <c r="A63" s="122" t="s">
        <v>172</v>
      </c>
      <c r="B63" s="123">
        <v>651000</v>
      </c>
      <c r="C63" s="123">
        <f>B63</f>
        <v>651000</v>
      </c>
      <c r="D63" s="123">
        <v>357985.65</v>
      </c>
      <c r="E63" s="123">
        <f>D63</f>
        <v>357985.65</v>
      </c>
      <c r="F63" s="123">
        <v>118876.58</v>
      </c>
      <c r="G63" s="123">
        <f>F63</f>
        <v>118876.58</v>
      </c>
      <c r="H63" s="121">
        <f>IF(G$76=0,0,G63/G$76)</f>
        <v>3.2117806358800745E-2</v>
      </c>
      <c r="I63" s="121">
        <f>IF(C63="",0,IF(C63=0,0,G63/C63))</f>
        <v>0.18260611367127497</v>
      </c>
      <c r="J63" s="120">
        <f>C63-G63</f>
        <v>532123.42000000004</v>
      </c>
    </row>
    <row r="64" spans="1:10" ht="12.75" customHeight="1" x14ac:dyDescent="0.2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 x14ac:dyDescent="0.2">
      <c r="A65" s="122" t="s">
        <v>173</v>
      </c>
      <c r="B65" s="123">
        <v>1750000</v>
      </c>
      <c r="C65" s="123">
        <f>B65</f>
        <v>1750000</v>
      </c>
      <c r="D65" s="123">
        <v>595311.92000000004</v>
      </c>
      <c r="E65" s="123">
        <f>D65</f>
        <v>595311.92000000004</v>
      </c>
      <c r="F65" s="680">
        <v>105532.24</v>
      </c>
      <c r="G65" s="123">
        <f>F65</f>
        <v>105532.24</v>
      </c>
      <c r="H65" s="121">
        <f>IF(G$76=0,0,G65/G$76)</f>
        <v>2.8512462664475092E-2</v>
      </c>
      <c r="I65" s="121">
        <f>IF(C65="",0,IF(C65=0,0,G65/C65))</f>
        <v>6.0304137142857143E-2</v>
      </c>
      <c r="J65" s="120">
        <f>C65-G65</f>
        <v>1644467.76</v>
      </c>
    </row>
    <row r="66" spans="1:10" ht="12.75" customHeight="1" x14ac:dyDescent="0.2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 x14ac:dyDescent="0.2">
      <c r="A67" s="122" t="s">
        <v>174</v>
      </c>
      <c r="B67" s="123">
        <v>159000</v>
      </c>
      <c r="C67" s="123">
        <f>B67</f>
        <v>159000</v>
      </c>
      <c r="D67" s="123">
        <v>2208.46</v>
      </c>
      <c r="E67" s="123">
        <f>D67</f>
        <v>2208.46</v>
      </c>
      <c r="F67" s="123">
        <f>E67</f>
        <v>2208.46</v>
      </c>
      <c r="G67" s="123">
        <f>F67</f>
        <v>2208.46</v>
      </c>
      <c r="H67" s="121">
        <f>IF(G$76=0,0,G67/G$76)</f>
        <v>5.9667674348603487E-4</v>
      </c>
      <c r="I67" s="121">
        <f>IF(C67="",0,IF(C67=0,0,G67/C67))</f>
        <v>1.3889685534591195E-2</v>
      </c>
      <c r="J67" s="120">
        <f>C67-G67</f>
        <v>156791.54</v>
      </c>
    </row>
    <row r="68" spans="1:10" ht="12.75" customHeight="1" x14ac:dyDescent="0.2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 x14ac:dyDescent="0.2">
      <c r="A69" s="122" t="s">
        <v>175</v>
      </c>
      <c r="B69" s="123">
        <v>556200</v>
      </c>
      <c r="C69" s="123">
        <f>B69</f>
        <v>556200</v>
      </c>
      <c r="D69" s="123">
        <v>89247.51</v>
      </c>
      <c r="E69" s="123">
        <f>D69</f>
        <v>89247.51</v>
      </c>
      <c r="F69" s="123">
        <f>E69</f>
        <v>89247.51</v>
      </c>
      <c r="G69" s="123">
        <f>F69</f>
        <v>89247.51</v>
      </c>
      <c r="H69" s="121">
        <f>IF(G$76=0,0,G69/G$76)</f>
        <v>2.4112691029512568E-2</v>
      </c>
      <c r="I69" s="121">
        <f>IF(C69="",0,IF(C69=0,0,G69/C69))</f>
        <v>0.1604593851132686</v>
      </c>
      <c r="J69" s="120">
        <f>C69-G69</f>
        <v>466952.49</v>
      </c>
    </row>
    <row r="70" spans="1:10" ht="12.75" customHeight="1" x14ac:dyDescent="0.2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 x14ac:dyDescent="0.2">
      <c r="A71" s="122" t="s">
        <v>126</v>
      </c>
      <c r="B71" s="123">
        <v>300000</v>
      </c>
      <c r="C71" s="123">
        <f>B71</f>
        <v>300000</v>
      </c>
      <c r="D71" s="123"/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300000</v>
      </c>
    </row>
    <row r="72" spans="1:10" ht="12.75" customHeight="1" x14ac:dyDescent="0.2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 x14ac:dyDescent="0.2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 x14ac:dyDescent="0.2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 x14ac:dyDescent="0.2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 x14ac:dyDescent="0.2">
      <c r="A76" s="124" t="s">
        <v>177</v>
      </c>
      <c r="B76" s="125">
        <f t="shared" ref="B76:J76" si="1">B75+B13</f>
        <v>38000000</v>
      </c>
      <c r="C76" s="125">
        <f t="shared" si="1"/>
        <v>38000000</v>
      </c>
      <c r="D76" s="125">
        <f t="shared" si="1"/>
        <v>10970748.510000002</v>
      </c>
      <c r="E76" s="125">
        <f t="shared" si="1"/>
        <v>10970748.510000002</v>
      </c>
      <c r="F76" s="125">
        <f t="shared" si="1"/>
        <v>3701267.1</v>
      </c>
      <c r="G76" s="125">
        <f t="shared" si="1"/>
        <v>3701267.1</v>
      </c>
      <c r="H76" s="126">
        <f t="shared" si="1"/>
        <v>1.0000000000000002</v>
      </c>
      <c r="I76" s="126">
        <f t="shared" si="1"/>
        <v>1.1158909512636808</v>
      </c>
      <c r="J76" s="125">
        <f t="shared" si="1"/>
        <v>34298732.900000006</v>
      </c>
    </row>
    <row r="77" spans="1:10" ht="12.75" customHeight="1" x14ac:dyDescent="0.2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0078740157483" right="0.39370078740157483" top="0.98425196850393704" bottom="0.98425196850393704" header="0.51181102362204722" footer="0.51181102362204722"/>
  <pageSetup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75" zoomScaleNormal="75" workbookViewId="0">
      <selection activeCell="O23" sqref="O23"/>
    </sheetView>
  </sheetViews>
  <sheetFormatPr defaultColWidth="4.140625" defaultRowHeight="11.25" customHeight="1" x14ac:dyDescent="0.2"/>
  <cols>
    <col min="1" max="1" width="42.140625" style="129" customWidth="1"/>
    <col min="2" max="7" width="13.85546875" style="129" customWidth="1"/>
    <col min="8" max="8" width="13.85546875" style="130" customWidth="1"/>
    <col min="9" max="15" width="13.85546875" style="129" customWidth="1"/>
    <col min="16" max="16384" width="4.140625" style="129"/>
  </cols>
  <sheetData>
    <row r="1" spans="1:15" ht="11.25" customHeight="1" x14ac:dyDescent="0.2">
      <c r="A1" s="102" t="s">
        <v>178</v>
      </c>
    </row>
    <row r="2" spans="1:15" ht="11.25" customHeight="1" x14ac:dyDescent="0.2">
      <c r="A2" s="102"/>
    </row>
    <row r="3" spans="1:15" ht="11.25" customHeight="1" x14ac:dyDescent="0.2">
      <c r="A3" s="711" t="s">
        <v>917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</row>
    <row r="4" spans="1:15" ht="11.25" customHeight="1" x14ac:dyDescent="0.2">
      <c r="A4" s="712" t="s">
        <v>18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</row>
    <row r="5" spans="1:15" ht="11.25" customHeight="1" x14ac:dyDescent="0.2">
      <c r="A5" s="713" t="s">
        <v>179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</row>
    <row r="6" spans="1:15" ht="11.25" customHeight="1" x14ac:dyDescent="0.2">
      <c r="A6" s="714" t="s">
        <v>20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</row>
    <row r="7" spans="1:15" ht="11.25" customHeight="1" x14ac:dyDescent="0.2">
      <c r="A7" s="711" t="s">
        <v>944</v>
      </c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</row>
    <row r="8" spans="1:15" ht="11.2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129" t="s">
        <v>180</v>
      </c>
      <c r="H9" s="107"/>
      <c r="O9" s="108">
        <v>1</v>
      </c>
    </row>
    <row r="10" spans="1:15" ht="11.25" customHeight="1" x14ac:dyDescent="0.2">
      <c r="A10" s="131"/>
      <c r="B10" s="716" t="s">
        <v>181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132" t="s">
        <v>182</v>
      </c>
      <c r="O10" s="133" t="s">
        <v>22</v>
      </c>
    </row>
    <row r="11" spans="1:15" ht="11.25" customHeight="1" x14ac:dyDescent="0.2">
      <c r="A11" s="134" t="s">
        <v>183</v>
      </c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135" t="s">
        <v>184</v>
      </c>
      <c r="O11" s="136" t="s">
        <v>27</v>
      </c>
    </row>
    <row r="12" spans="1:15" ht="11.25" customHeight="1" x14ac:dyDescent="0.2">
      <c r="A12" s="137"/>
      <c r="B12" s="138" t="s">
        <v>929</v>
      </c>
      <c r="C12" s="138" t="s">
        <v>930</v>
      </c>
      <c r="D12" s="138" t="s">
        <v>931</v>
      </c>
      <c r="E12" s="138" t="s">
        <v>932</v>
      </c>
      <c r="F12" s="138" t="s">
        <v>933</v>
      </c>
      <c r="G12" s="138" t="s">
        <v>934</v>
      </c>
      <c r="H12" s="138" t="s">
        <v>935</v>
      </c>
      <c r="I12" s="138" t="s">
        <v>936</v>
      </c>
      <c r="J12" s="138" t="s">
        <v>937</v>
      </c>
      <c r="K12" s="138" t="s">
        <v>938</v>
      </c>
      <c r="L12" s="138" t="s">
        <v>945</v>
      </c>
      <c r="M12" s="138" t="s">
        <v>946</v>
      </c>
      <c r="N12" s="139" t="s">
        <v>185</v>
      </c>
      <c r="O12" s="140">
        <v>2014</v>
      </c>
    </row>
    <row r="13" spans="1:15" s="143" customFormat="1" ht="12.75" customHeight="1" x14ac:dyDescent="0.2">
      <c r="A13" s="141" t="s">
        <v>187</v>
      </c>
      <c r="B13" s="142">
        <f t="shared" ref="B13:O13" si="0">SUM(B14:B21)</f>
        <v>2014062.69</v>
      </c>
      <c r="C13" s="142">
        <f t="shared" si="0"/>
        <v>1992198.56</v>
      </c>
      <c r="D13" s="142">
        <f t="shared" si="0"/>
        <v>2560131.0799999996</v>
      </c>
      <c r="E13" s="142">
        <f t="shared" si="0"/>
        <v>1688802.69</v>
      </c>
      <c r="F13" s="142">
        <f t="shared" si="0"/>
        <v>2032021.13</v>
      </c>
      <c r="G13" s="142">
        <f t="shared" si="0"/>
        <v>1908622.8599999999</v>
      </c>
      <c r="H13" s="142">
        <f t="shared" si="0"/>
        <v>1904218.2999999998</v>
      </c>
      <c r="I13" s="142">
        <f t="shared" si="0"/>
        <v>1780136.21</v>
      </c>
      <c r="J13" s="142">
        <f t="shared" si="0"/>
        <v>1968258.9400000002</v>
      </c>
      <c r="K13" s="142">
        <f t="shared" si="0"/>
        <v>2606801.52</v>
      </c>
      <c r="L13" s="142">
        <f t="shared" si="0"/>
        <v>2416513.3600000003</v>
      </c>
      <c r="M13" s="142">
        <f t="shared" si="0"/>
        <v>2885522.92</v>
      </c>
      <c r="N13" s="142">
        <f t="shared" si="0"/>
        <v>25757290.259999998</v>
      </c>
      <c r="O13" s="142">
        <f t="shared" si="0"/>
        <v>32694000</v>
      </c>
    </row>
    <row r="14" spans="1:15" ht="12.75" customHeight="1" x14ac:dyDescent="0.2">
      <c r="A14" s="144" t="s">
        <v>188</v>
      </c>
      <c r="B14" s="145">
        <v>50607.98</v>
      </c>
      <c r="C14" s="145">
        <v>70029.03</v>
      </c>
      <c r="D14" s="145">
        <v>45677.17</v>
      </c>
      <c r="E14" s="145">
        <v>38396.28</v>
      </c>
      <c r="F14" s="145">
        <v>58096.93</v>
      </c>
      <c r="G14" s="145">
        <v>50386.13</v>
      </c>
      <c r="H14" s="145">
        <v>50680.57</v>
      </c>
      <c r="I14" s="145">
        <v>51266.9</v>
      </c>
      <c r="J14" s="145">
        <v>45360</v>
      </c>
      <c r="K14" s="145">
        <v>60996.37</v>
      </c>
      <c r="L14" s="145">
        <v>27143.46</v>
      </c>
      <c r="M14" s="145">
        <v>23814.77</v>
      </c>
      <c r="N14" s="145">
        <f t="shared" ref="N14:N21" si="1">SUM(B14:M14)</f>
        <v>572455.59000000008</v>
      </c>
      <c r="O14" s="145">
        <v>622000</v>
      </c>
    </row>
    <row r="15" spans="1:15" ht="12.75" customHeight="1" x14ac:dyDescent="0.2">
      <c r="A15" s="144" t="s">
        <v>189</v>
      </c>
      <c r="B15" s="145">
        <v>2944.68</v>
      </c>
      <c r="C15" s="145">
        <v>7335.93</v>
      </c>
      <c r="D15" s="145">
        <v>16168.97</v>
      </c>
      <c r="E15" s="145">
        <v>23505.759999999998</v>
      </c>
      <c r="F15" s="145">
        <v>26975.68</v>
      </c>
      <c r="G15" s="145">
        <v>27294.45</v>
      </c>
      <c r="H15" s="145">
        <v>26205.26</v>
      </c>
      <c r="I15" s="145">
        <v>31710.63</v>
      </c>
      <c r="J15" s="145">
        <v>22415.42</v>
      </c>
      <c r="K15" s="145">
        <v>27667.83</v>
      </c>
      <c r="L15" s="145">
        <v>30759.74</v>
      </c>
      <c r="M15" s="145">
        <v>30139.22</v>
      </c>
      <c r="N15" s="145">
        <f t="shared" si="1"/>
        <v>273123.56999999995</v>
      </c>
      <c r="O15" s="145">
        <v>209000</v>
      </c>
    </row>
    <row r="16" spans="1:15" ht="12.75" customHeight="1" x14ac:dyDescent="0.2">
      <c r="A16" s="144" t="s">
        <v>190</v>
      </c>
      <c r="B16" s="145">
        <v>8361.6299999999992</v>
      </c>
      <c r="C16" s="145">
        <v>8920.23</v>
      </c>
      <c r="D16" s="145">
        <v>10940.66</v>
      </c>
      <c r="E16" s="145">
        <v>8771.76</v>
      </c>
      <c r="F16" s="145">
        <v>10085.620000000001</v>
      </c>
      <c r="G16" s="145">
        <v>8368.3700000000008</v>
      </c>
      <c r="H16" s="145">
        <v>6798.06</v>
      </c>
      <c r="I16" s="145">
        <v>5887.87</v>
      </c>
      <c r="J16" s="145">
        <v>5023.8999999999996</v>
      </c>
      <c r="K16" s="145">
        <v>5147.6400000000003</v>
      </c>
      <c r="L16" s="145">
        <v>4870.7299999999996</v>
      </c>
      <c r="M16" s="145">
        <v>8027.55</v>
      </c>
      <c r="N16" s="145">
        <f t="shared" si="1"/>
        <v>91204.01999999999</v>
      </c>
      <c r="O16" s="145">
        <v>214000</v>
      </c>
    </row>
    <row r="17" spans="1:15" ht="12.75" customHeight="1" x14ac:dyDescent="0.2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 x14ac:dyDescent="0.2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 x14ac:dyDescent="0.2">
      <c r="A19" s="144" t="s">
        <v>193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0</v>
      </c>
      <c r="O19" s="145">
        <v>5000</v>
      </c>
    </row>
    <row r="20" spans="1:15" ht="12.75" customHeight="1" x14ac:dyDescent="0.2">
      <c r="A20" s="144" t="s">
        <v>194</v>
      </c>
      <c r="B20" s="145">
        <v>1952148.4</v>
      </c>
      <c r="C20" s="145">
        <v>1905913.37</v>
      </c>
      <c r="D20" s="145">
        <v>2487344.2799999998</v>
      </c>
      <c r="E20" s="145">
        <v>1618128.89</v>
      </c>
      <c r="F20" s="145">
        <v>1936862.9</v>
      </c>
      <c r="G20" s="145">
        <v>1822573.91</v>
      </c>
      <c r="H20" s="145">
        <v>1820534.41</v>
      </c>
      <c r="I20" s="145">
        <v>1691270.81</v>
      </c>
      <c r="J20" s="145">
        <v>1895459.62</v>
      </c>
      <c r="K20" s="145">
        <v>2512989.6800000002</v>
      </c>
      <c r="L20" s="145">
        <v>2353739.4300000002</v>
      </c>
      <c r="M20" s="145">
        <v>2823541.38</v>
      </c>
      <c r="N20" s="145">
        <f t="shared" si="1"/>
        <v>24820507.079999998</v>
      </c>
      <c r="O20" s="145">
        <v>31628000</v>
      </c>
    </row>
    <row r="21" spans="1:15" ht="12.75" customHeight="1" x14ac:dyDescent="0.2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16000</v>
      </c>
    </row>
    <row r="22" spans="1:15" s="143" customFormat="1" ht="12.75" customHeight="1" x14ac:dyDescent="0.2">
      <c r="A22" s="146" t="s">
        <v>196</v>
      </c>
      <c r="B22" s="147">
        <f t="shared" ref="B22:O22" si="2">SUM(B23:B29)</f>
        <v>147050.32999999999</v>
      </c>
      <c r="C22" s="147">
        <f t="shared" si="2"/>
        <v>161981.28</v>
      </c>
      <c r="D22" s="147">
        <f t="shared" si="2"/>
        <v>212784.19</v>
      </c>
      <c r="E22" s="147">
        <f t="shared" si="2"/>
        <v>164840.57</v>
      </c>
      <c r="F22" s="147">
        <f t="shared" si="2"/>
        <v>143763.09</v>
      </c>
      <c r="G22" s="147">
        <f t="shared" si="2"/>
        <v>171791.22</v>
      </c>
      <c r="H22" s="147">
        <f t="shared" si="2"/>
        <v>153844.39000000001</v>
      </c>
      <c r="I22" s="147">
        <f t="shared" si="2"/>
        <v>155143.35999999999</v>
      </c>
      <c r="J22" s="147">
        <f t="shared" si="2"/>
        <v>187970.88</v>
      </c>
      <c r="K22" s="147">
        <f t="shared" si="2"/>
        <v>205235.02</v>
      </c>
      <c r="L22" s="147">
        <f t="shared" si="2"/>
        <v>224325.92</v>
      </c>
      <c r="M22" s="147">
        <f t="shared" si="2"/>
        <v>230359.87</v>
      </c>
      <c r="N22" s="147">
        <f t="shared" si="2"/>
        <v>2159090.1199999996</v>
      </c>
      <c r="O22" s="147">
        <f t="shared" si="2"/>
        <v>2417600</v>
      </c>
    </row>
    <row r="23" spans="1:15" ht="12.75" customHeight="1" x14ac:dyDescent="0.2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t="shared" ref="N23:N28" si="3">SUM(B23:M23)</f>
        <v>0</v>
      </c>
      <c r="O23" s="145">
        <v>0</v>
      </c>
    </row>
    <row r="24" spans="1:15" ht="12.75" customHeight="1" x14ac:dyDescent="0.2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 x14ac:dyDescent="0.2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 x14ac:dyDescent="0.2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 x14ac:dyDescent="0.2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 x14ac:dyDescent="0.2">
      <c r="A28" s="144" t="s">
        <v>202</v>
      </c>
      <c r="B28" s="145">
        <v>147050.32999999999</v>
      </c>
      <c r="C28" s="145">
        <v>161981.28</v>
      </c>
      <c r="D28" s="145">
        <v>212784.19</v>
      </c>
      <c r="E28" s="145">
        <v>164840.57</v>
      </c>
      <c r="F28" s="145">
        <v>143763.09</v>
      </c>
      <c r="G28" s="145">
        <v>171791.22</v>
      </c>
      <c r="H28" s="145">
        <v>153844.39000000001</v>
      </c>
      <c r="I28" s="145">
        <v>155143.35999999999</v>
      </c>
      <c r="J28" s="145">
        <v>187970.88</v>
      </c>
      <c r="K28" s="145">
        <v>205235.02</v>
      </c>
      <c r="L28" s="145">
        <v>224325.92</v>
      </c>
      <c r="M28" s="145">
        <v>230359.87</v>
      </c>
      <c r="N28" s="145">
        <f t="shared" si="3"/>
        <v>2159090.1199999996</v>
      </c>
      <c r="O28" s="145">
        <v>2417600</v>
      </c>
    </row>
    <row r="29" spans="1:15" ht="12.75" customHeight="1" x14ac:dyDescent="0.2">
      <c r="A29" s="144" t="s">
        <v>203</v>
      </c>
      <c r="B29" s="147">
        <f t="shared" ref="B29:O29" si="4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 x14ac:dyDescent="0.2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 x14ac:dyDescent="0.2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 x14ac:dyDescent="0.2">
      <c r="A32" s="150" t="s">
        <v>206</v>
      </c>
      <c r="B32" s="151">
        <f t="shared" ref="B32:O32" si="5">B13-B22</f>
        <v>1867012.3599999999</v>
      </c>
      <c r="C32" s="151">
        <f t="shared" si="5"/>
        <v>1830217.28</v>
      </c>
      <c r="D32" s="151">
        <f t="shared" si="5"/>
        <v>2347346.8899999997</v>
      </c>
      <c r="E32" s="151">
        <f t="shared" si="5"/>
        <v>1523962.1199999999</v>
      </c>
      <c r="F32" s="151">
        <f t="shared" si="5"/>
        <v>1888258.0399999998</v>
      </c>
      <c r="G32" s="151">
        <f t="shared" si="5"/>
        <v>1736831.64</v>
      </c>
      <c r="H32" s="151">
        <f t="shared" si="5"/>
        <v>1750373.9099999997</v>
      </c>
      <c r="I32" s="151">
        <f t="shared" si="5"/>
        <v>1624992.85</v>
      </c>
      <c r="J32" s="151">
        <f t="shared" si="5"/>
        <v>1780288.06</v>
      </c>
      <c r="K32" s="151">
        <f t="shared" si="5"/>
        <v>2401566.5</v>
      </c>
      <c r="L32" s="151">
        <f t="shared" si="5"/>
        <v>2192187.4400000004</v>
      </c>
      <c r="M32" s="151">
        <f t="shared" si="5"/>
        <v>2655163.0499999998</v>
      </c>
      <c r="N32" s="151">
        <f t="shared" si="5"/>
        <v>23598200.139999997</v>
      </c>
      <c r="O32" s="151">
        <f t="shared" si="5"/>
        <v>30276400</v>
      </c>
    </row>
    <row r="33" spans="1:15" ht="12.75" customHeight="1" x14ac:dyDescent="0.2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topLeftCell="A9" zoomScale="116" zoomScaleNormal="116" workbookViewId="0">
      <selection activeCell="A121" sqref="A121"/>
    </sheetView>
  </sheetViews>
  <sheetFormatPr defaultColWidth="4.140625" defaultRowHeight="11.25" customHeight="1" x14ac:dyDescent="0.2"/>
  <cols>
    <col min="1" max="1" width="69.5703125" style="18" customWidth="1"/>
    <col min="2" max="3" width="16.5703125" style="18" customWidth="1"/>
    <col min="4" max="9" width="8.28515625" style="18" customWidth="1"/>
    <col min="10" max="16384" width="4.140625" style="18"/>
  </cols>
  <sheetData>
    <row r="1" spans="1:9" ht="15.75" customHeight="1" x14ac:dyDescent="0.2">
      <c r="A1" s="11" t="s">
        <v>207</v>
      </c>
    </row>
    <row r="2" spans="1:9" ht="11.25" customHeight="1" x14ac:dyDescent="0.2">
      <c r="A2" s="12"/>
    </row>
    <row r="3" spans="1:9" ht="12.75" customHeight="1" x14ac:dyDescent="0.2">
      <c r="A3" s="717" t="s">
        <v>916</v>
      </c>
      <c r="B3" s="717"/>
      <c r="C3" s="717"/>
      <c r="D3" s="717"/>
      <c r="E3" s="717"/>
      <c r="F3" s="717"/>
      <c r="G3" s="717"/>
      <c r="H3" s="717"/>
      <c r="I3" s="717"/>
    </row>
    <row r="4" spans="1:9" ht="12.75" customHeight="1" x14ac:dyDescent="0.2">
      <c r="A4" s="697" t="s">
        <v>18</v>
      </c>
      <c r="B4" s="697"/>
      <c r="C4" s="697"/>
      <c r="D4" s="697"/>
      <c r="E4" s="697"/>
      <c r="F4" s="697"/>
      <c r="G4" s="697"/>
      <c r="H4" s="697"/>
      <c r="I4" s="697"/>
    </row>
    <row r="5" spans="1:9" ht="12.75" customHeight="1" x14ac:dyDescent="0.2">
      <c r="A5" s="718" t="s">
        <v>208</v>
      </c>
      <c r="B5" s="718"/>
      <c r="C5" s="718"/>
      <c r="D5" s="718"/>
      <c r="E5" s="718"/>
      <c r="F5" s="718"/>
      <c r="G5" s="718"/>
      <c r="H5" s="718"/>
      <c r="I5" s="718"/>
    </row>
    <row r="6" spans="1:9" ht="12.75" customHeight="1" x14ac:dyDescent="0.2">
      <c r="A6" s="697" t="s">
        <v>209</v>
      </c>
      <c r="B6" s="697"/>
      <c r="C6" s="697"/>
      <c r="D6" s="697"/>
      <c r="E6" s="697"/>
      <c r="F6" s="697"/>
      <c r="G6" s="697"/>
      <c r="H6" s="697"/>
      <c r="I6" s="697"/>
    </row>
    <row r="7" spans="1:9" ht="12.75" customHeight="1" x14ac:dyDescent="0.2">
      <c r="A7" s="717" t="s">
        <v>944</v>
      </c>
      <c r="B7" s="717"/>
      <c r="C7" s="717"/>
      <c r="D7" s="717"/>
      <c r="E7" s="717"/>
      <c r="F7" s="717"/>
      <c r="G7" s="717"/>
      <c r="H7" s="717"/>
      <c r="I7" s="717"/>
    </row>
    <row r="8" spans="1:9" ht="11.25" customHeight="1" x14ac:dyDescent="0.2">
      <c r="A8" s="16"/>
      <c r="B8" s="16"/>
      <c r="C8" s="16"/>
      <c r="D8" s="16"/>
      <c r="E8" s="16"/>
      <c r="F8" s="16"/>
      <c r="G8" s="16"/>
      <c r="H8" s="16"/>
    </row>
    <row r="9" spans="1:9" ht="12.75" customHeight="1" x14ac:dyDescent="0.2">
      <c r="A9" s="18" t="s">
        <v>210</v>
      </c>
      <c r="F9" s="20"/>
      <c r="H9" s="719">
        <v>1</v>
      </c>
      <c r="I9" s="719"/>
    </row>
    <row r="10" spans="1:9" ht="12.75" customHeight="1" x14ac:dyDescent="0.2">
      <c r="A10" s="154"/>
      <c r="B10" s="110" t="s">
        <v>22</v>
      </c>
      <c r="C10" s="110" t="s">
        <v>22</v>
      </c>
      <c r="D10" s="720" t="s">
        <v>23</v>
      </c>
      <c r="E10" s="720"/>
      <c r="F10" s="720"/>
      <c r="G10" s="720"/>
      <c r="H10" s="720"/>
      <c r="I10" s="720"/>
    </row>
    <row r="11" spans="1:9" ht="12.75" customHeight="1" x14ac:dyDescent="0.2">
      <c r="A11" s="156" t="s">
        <v>25</v>
      </c>
      <c r="B11" s="112" t="s">
        <v>26</v>
      </c>
      <c r="C11" s="112" t="s">
        <v>27</v>
      </c>
      <c r="D11" s="721" t="s">
        <v>28</v>
      </c>
      <c r="E11" s="721"/>
      <c r="F11" s="721" t="s">
        <v>211</v>
      </c>
      <c r="G11" s="721"/>
      <c r="H11" s="722" t="s">
        <v>211</v>
      </c>
      <c r="I11" s="722"/>
    </row>
    <row r="12" spans="1:9" ht="12.75" customHeight="1" x14ac:dyDescent="0.2">
      <c r="A12" s="32"/>
      <c r="B12" s="158"/>
      <c r="C12" s="158"/>
      <c r="D12" s="159"/>
      <c r="E12" s="160"/>
      <c r="F12" s="723" t="s">
        <v>212</v>
      </c>
      <c r="G12" s="723"/>
      <c r="H12" s="724" t="s">
        <v>213</v>
      </c>
      <c r="I12" s="724"/>
    </row>
    <row r="13" spans="1:9" ht="12.75" customHeight="1" x14ac:dyDescent="0.2">
      <c r="A13" s="17" t="s">
        <v>214</v>
      </c>
      <c r="B13" s="38">
        <f>SUM(B14,B33,B37)</f>
        <v>0</v>
      </c>
      <c r="C13" s="38">
        <f>SUM(C14,C33,C37)</f>
        <v>0</v>
      </c>
      <c r="D13" s="704">
        <f>SUM(D14,D33,D37)</f>
        <v>0</v>
      </c>
      <c r="E13" s="704"/>
      <c r="F13" s="704">
        <f>SUM(F14,F33,F37)</f>
        <v>0</v>
      </c>
      <c r="G13" s="704"/>
      <c r="H13" s="725">
        <f>SUM(H14,H33,H37)</f>
        <v>0</v>
      </c>
      <c r="I13" s="725"/>
    </row>
    <row r="14" spans="1:9" ht="12.75" customHeight="1" x14ac:dyDescent="0.2">
      <c r="A14" s="17" t="s">
        <v>38</v>
      </c>
      <c r="B14" s="161">
        <f>SUM(B15,B24,B25,B29,B30)</f>
        <v>0</v>
      </c>
      <c r="C14" s="161">
        <f>SUM(C15,C24,C25,C29,C30)</f>
        <v>0</v>
      </c>
      <c r="D14" s="726">
        <f>SUM(D15,D24,D25,D29,D30)</f>
        <v>0</v>
      </c>
      <c r="E14" s="726"/>
      <c r="F14" s="726">
        <f>SUM(F15,F24,F25,F29,F30)</f>
        <v>0</v>
      </c>
      <c r="G14" s="726"/>
      <c r="H14" s="727">
        <f>SUM(H15,H24,H25,H29,H30)</f>
        <v>0</v>
      </c>
      <c r="I14" s="727"/>
    </row>
    <row r="15" spans="1:9" ht="12.75" customHeight="1" x14ac:dyDescent="0.2">
      <c r="A15" s="18" t="s">
        <v>215</v>
      </c>
      <c r="B15" s="38">
        <f>SUM(B16,B20)</f>
        <v>0</v>
      </c>
      <c r="C15" s="38">
        <f>SUM(C16,C20)</f>
        <v>0</v>
      </c>
      <c r="D15" s="704">
        <f>SUM(D16,D20)</f>
        <v>0</v>
      </c>
      <c r="E15" s="704"/>
      <c r="F15" s="704">
        <f>SUM(F16,F20)</f>
        <v>0</v>
      </c>
      <c r="G15" s="704"/>
      <c r="H15" s="725">
        <f>SUM(H16,H20)</f>
        <v>0</v>
      </c>
      <c r="I15" s="725"/>
    </row>
    <row r="16" spans="1:9" ht="12.75" customHeight="1" x14ac:dyDescent="0.2">
      <c r="A16" s="18" t="s">
        <v>216</v>
      </c>
      <c r="B16" s="38">
        <f>SUM(B17:B19)</f>
        <v>0</v>
      </c>
      <c r="C16" s="38">
        <f>SUM(C17:C19)</f>
        <v>0</v>
      </c>
      <c r="D16" s="704">
        <f>SUM(D17:D19)</f>
        <v>0</v>
      </c>
      <c r="E16" s="704"/>
      <c r="F16" s="704">
        <f>SUM(F17:F19)</f>
        <v>0</v>
      </c>
      <c r="G16" s="704"/>
      <c r="H16" s="725">
        <f>SUM(H17:H19)</f>
        <v>0</v>
      </c>
      <c r="I16" s="725"/>
    </row>
    <row r="17" spans="1:9" ht="12.75" customHeight="1" x14ac:dyDescent="0.2">
      <c r="A17" s="18" t="s">
        <v>217</v>
      </c>
      <c r="B17" s="44"/>
      <c r="C17" s="44"/>
      <c r="D17" s="728"/>
      <c r="E17" s="728"/>
      <c r="F17" s="728"/>
      <c r="G17" s="728"/>
      <c r="H17" s="729"/>
      <c r="I17" s="729"/>
    </row>
    <row r="18" spans="1:9" ht="12.75" customHeight="1" x14ac:dyDescent="0.2">
      <c r="A18" s="18" t="s">
        <v>218</v>
      </c>
      <c r="B18" s="44"/>
      <c r="C18" s="44"/>
      <c r="D18" s="728"/>
      <c r="E18" s="728"/>
      <c r="F18" s="728"/>
      <c r="G18" s="728"/>
      <c r="H18" s="729"/>
      <c r="I18" s="729"/>
    </row>
    <row r="19" spans="1:9" ht="12.75" customHeight="1" x14ac:dyDescent="0.2">
      <c r="A19" s="18" t="s">
        <v>219</v>
      </c>
      <c r="B19" s="44"/>
      <c r="C19" s="44"/>
      <c r="D19" s="728"/>
      <c r="E19" s="728"/>
      <c r="F19" s="728"/>
      <c r="G19" s="728"/>
      <c r="H19" s="729"/>
      <c r="I19" s="729"/>
    </row>
    <row r="20" spans="1:9" ht="12.75" customHeight="1" x14ac:dyDescent="0.2">
      <c r="A20" s="18" t="s">
        <v>220</v>
      </c>
      <c r="B20" s="38">
        <f>SUM(B21:B23)</f>
        <v>0</v>
      </c>
      <c r="C20" s="38">
        <f>SUM(C21:C23)</f>
        <v>0</v>
      </c>
      <c r="D20" s="704">
        <f>SUM(D21:D23)</f>
        <v>0</v>
      </c>
      <c r="E20" s="704"/>
      <c r="F20" s="704">
        <f>SUM(F21:F23)</f>
        <v>0</v>
      </c>
      <c r="G20" s="704"/>
      <c r="H20" s="725">
        <f>SUM(H21:H23)</f>
        <v>0</v>
      </c>
      <c r="I20" s="725"/>
    </row>
    <row r="21" spans="1:9" ht="12.75" customHeight="1" x14ac:dyDescent="0.2">
      <c r="A21" s="18" t="s">
        <v>221</v>
      </c>
      <c r="B21" s="44"/>
      <c r="C21" s="44"/>
      <c r="D21" s="728"/>
      <c r="E21" s="728"/>
      <c r="F21" s="728"/>
      <c r="G21" s="728"/>
      <c r="H21" s="729"/>
      <c r="I21" s="729"/>
    </row>
    <row r="22" spans="1:9" ht="12.75" customHeight="1" x14ac:dyDescent="0.2">
      <c r="A22" s="18" t="s">
        <v>222</v>
      </c>
      <c r="B22" s="44"/>
      <c r="C22" s="44"/>
      <c r="D22" s="728"/>
      <c r="E22" s="728"/>
      <c r="F22" s="728"/>
      <c r="G22" s="728"/>
      <c r="H22" s="729"/>
      <c r="I22" s="729"/>
    </row>
    <row r="23" spans="1:9" ht="12.75" customHeight="1" x14ac:dyDescent="0.2">
      <c r="A23" s="18" t="s">
        <v>223</v>
      </c>
      <c r="B23" s="44"/>
      <c r="C23" s="44"/>
      <c r="D23" s="728"/>
      <c r="E23" s="728"/>
      <c r="F23" s="728"/>
      <c r="G23" s="728"/>
      <c r="H23" s="729"/>
      <c r="I23" s="729"/>
    </row>
    <row r="24" spans="1:9" ht="12.75" customHeight="1" x14ac:dyDescent="0.2">
      <c r="A24" s="18" t="s">
        <v>224</v>
      </c>
      <c r="B24" s="44"/>
      <c r="C24" s="44"/>
      <c r="D24" s="728"/>
      <c r="E24" s="728"/>
      <c r="F24" s="728"/>
      <c r="G24" s="728"/>
      <c r="H24" s="729"/>
      <c r="I24" s="729"/>
    </row>
    <row r="25" spans="1:9" ht="12.75" customHeight="1" x14ac:dyDescent="0.2">
      <c r="A25" s="18" t="s">
        <v>225</v>
      </c>
      <c r="B25" s="38">
        <f>SUM(B26:B28)</f>
        <v>0</v>
      </c>
      <c r="C25" s="38">
        <f>SUM(C26:C28)</f>
        <v>0</v>
      </c>
      <c r="D25" s="704">
        <f>SUM(D26:D28)</f>
        <v>0</v>
      </c>
      <c r="E25" s="704"/>
      <c r="F25" s="704">
        <f>SUM(F26:F28)</f>
        <v>0</v>
      </c>
      <c r="G25" s="704"/>
      <c r="H25" s="725">
        <f>SUM(H26:H28)</f>
        <v>0</v>
      </c>
      <c r="I25" s="725"/>
    </row>
    <row r="26" spans="1:9" ht="12.75" customHeight="1" x14ac:dyDescent="0.2">
      <c r="A26" s="18" t="s">
        <v>48</v>
      </c>
      <c r="B26" s="44"/>
      <c r="C26" s="44"/>
      <c r="D26" s="728"/>
      <c r="E26" s="728"/>
      <c r="F26" s="728"/>
      <c r="G26" s="728"/>
      <c r="H26" s="729"/>
      <c r="I26" s="729"/>
    </row>
    <row r="27" spans="1:9" ht="12.75" customHeight="1" x14ac:dyDescent="0.2">
      <c r="A27" s="18" t="s">
        <v>49</v>
      </c>
      <c r="B27" s="44"/>
      <c r="C27" s="44"/>
      <c r="D27" s="728"/>
      <c r="E27" s="728"/>
      <c r="F27" s="728"/>
      <c r="G27" s="728"/>
      <c r="H27" s="729"/>
      <c r="I27" s="729"/>
    </row>
    <row r="28" spans="1:9" ht="12.75" customHeight="1" x14ac:dyDescent="0.2">
      <c r="A28" s="18" t="s">
        <v>54</v>
      </c>
      <c r="B28" s="44"/>
      <c r="C28" s="44"/>
      <c r="D28" s="728"/>
      <c r="E28" s="728"/>
      <c r="F28" s="728"/>
      <c r="G28" s="728"/>
      <c r="H28" s="729"/>
      <c r="I28" s="729"/>
    </row>
    <row r="29" spans="1:9" ht="12.75" customHeight="1" x14ac:dyDescent="0.2">
      <c r="A29" s="18" t="s">
        <v>226</v>
      </c>
      <c r="B29" s="44"/>
      <c r="C29" s="44"/>
      <c r="D29" s="728"/>
      <c r="E29" s="728"/>
      <c r="F29" s="728"/>
      <c r="G29" s="728"/>
      <c r="H29" s="729"/>
      <c r="I29" s="729"/>
    </row>
    <row r="30" spans="1:9" ht="12.75" customHeight="1" x14ac:dyDescent="0.2">
      <c r="A30" s="18" t="s">
        <v>227</v>
      </c>
      <c r="B30" s="38">
        <f>SUM(B31:B32)</f>
        <v>0</v>
      </c>
      <c r="C30" s="38">
        <f>SUM(C31:C32)</f>
        <v>0</v>
      </c>
      <c r="D30" s="704">
        <f>SUM(D31:D32)</f>
        <v>0</v>
      </c>
      <c r="E30" s="704"/>
      <c r="F30" s="704">
        <f>SUM(F31:F32)</f>
        <v>0</v>
      </c>
      <c r="G30" s="704"/>
      <c r="H30" s="725">
        <f>SUM(H31:H32)</f>
        <v>0</v>
      </c>
      <c r="I30" s="725"/>
    </row>
    <row r="31" spans="1:9" ht="12.75" customHeight="1" x14ac:dyDescent="0.2">
      <c r="A31" s="18" t="s">
        <v>228</v>
      </c>
      <c r="B31" s="44"/>
      <c r="C31" s="44"/>
      <c r="D31" s="728"/>
      <c r="E31" s="728"/>
      <c r="F31" s="728"/>
      <c r="G31" s="728"/>
      <c r="H31" s="729"/>
      <c r="I31" s="729"/>
    </row>
    <row r="32" spans="1:9" ht="12.75" customHeight="1" x14ac:dyDescent="0.2">
      <c r="A32" s="18" t="s">
        <v>229</v>
      </c>
      <c r="B32" s="44"/>
      <c r="C32" s="44"/>
      <c r="D32" s="728"/>
      <c r="E32" s="728"/>
      <c r="F32" s="728"/>
      <c r="G32" s="728"/>
      <c r="H32" s="729"/>
      <c r="I32" s="729"/>
    </row>
    <row r="33" spans="1:9" ht="12.75" customHeight="1" x14ac:dyDescent="0.2">
      <c r="A33" s="18" t="s">
        <v>78</v>
      </c>
      <c r="B33" s="38">
        <f>SUM(B34:B36)</f>
        <v>0</v>
      </c>
      <c r="C33" s="38">
        <f>SUM(C34:C36)</f>
        <v>0</v>
      </c>
      <c r="D33" s="704">
        <f>SUM(D34:D36)</f>
        <v>0</v>
      </c>
      <c r="E33" s="704"/>
      <c r="F33" s="704">
        <f>SUM(F34:F36)</f>
        <v>0</v>
      </c>
      <c r="G33" s="704"/>
      <c r="H33" s="725">
        <f>SUM(H34:H36)</f>
        <v>0</v>
      </c>
      <c r="I33" s="725"/>
    </row>
    <row r="34" spans="1:9" ht="12.75" customHeight="1" x14ac:dyDescent="0.2">
      <c r="A34" s="18" t="s">
        <v>230</v>
      </c>
      <c r="B34" s="44"/>
      <c r="C34" s="44"/>
      <c r="D34" s="728"/>
      <c r="E34" s="728"/>
      <c r="F34" s="728"/>
      <c r="G34" s="728"/>
      <c r="H34" s="729"/>
      <c r="I34" s="729"/>
    </row>
    <row r="35" spans="1:9" ht="12.75" customHeight="1" x14ac:dyDescent="0.2">
      <c r="A35" s="18" t="s">
        <v>231</v>
      </c>
      <c r="B35" s="44"/>
      <c r="C35" s="44"/>
      <c r="D35" s="728"/>
      <c r="E35" s="728"/>
      <c r="F35" s="728"/>
      <c r="G35" s="728"/>
      <c r="H35" s="729"/>
      <c r="I35" s="729"/>
    </row>
    <row r="36" spans="1:9" ht="12.75" customHeight="1" x14ac:dyDescent="0.2">
      <c r="A36" s="18" t="s">
        <v>232</v>
      </c>
      <c r="B36" s="44"/>
      <c r="C36" s="44"/>
      <c r="D36" s="728"/>
      <c r="E36" s="728"/>
      <c r="F36" s="728"/>
      <c r="G36" s="728"/>
      <c r="H36" s="729"/>
      <c r="I36" s="729"/>
    </row>
    <row r="37" spans="1:9" ht="12.75" customHeight="1" x14ac:dyDescent="0.2">
      <c r="A37" s="18" t="s">
        <v>233</v>
      </c>
      <c r="B37" s="44"/>
      <c r="C37" s="44"/>
      <c r="D37" s="728"/>
      <c r="E37" s="728"/>
      <c r="F37" s="728"/>
      <c r="G37" s="728"/>
      <c r="H37" s="729"/>
      <c r="I37" s="729"/>
    </row>
    <row r="38" spans="1:9" ht="12.75" customHeight="1" x14ac:dyDescent="0.2">
      <c r="A38" s="162" t="s">
        <v>234</v>
      </c>
      <c r="B38" s="163"/>
      <c r="C38" s="163"/>
      <c r="D38" s="728"/>
      <c r="E38" s="728"/>
      <c r="F38" s="728"/>
      <c r="G38" s="728"/>
      <c r="H38" s="729"/>
      <c r="I38" s="729"/>
    </row>
    <row r="39" spans="1:9" ht="12.75" customHeight="1" x14ac:dyDescent="0.2">
      <c r="A39" s="164" t="s">
        <v>235</v>
      </c>
      <c r="B39" s="165">
        <f>SUM(B13,B38)</f>
        <v>0</v>
      </c>
      <c r="C39" s="165">
        <f>SUM(C13,C38)</f>
        <v>0</v>
      </c>
      <c r="D39" s="730">
        <f>SUM(D13,D38)</f>
        <v>0</v>
      </c>
      <c r="E39" s="730"/>
      <c r="F39" s="730">
        <f>SUM(F13,F38)</f>
        <v>0</v>
      </c>
      <c r="G39" s="730"/>
      <c r="H39" s="731">
        <f>SUM(H13,H38)</f>
        <v>0</v>
      </c>
      <c r="I39" s="731"/>
    </row>
    <row r="40" spans="1:9" ht="12.75" customHeight="1" x14ac:dyDescent="0.2">
      <c r="B40" s="10"/>
      <c r="C40" s="10"/>
      <c r="D40" s="10"/>
      <c r="E40" s="10"/>
      <c r="F40" s="10"/>
      <c r="G40" s="10"/>
      <c r="H40" s="92"/>
      <c r="I40" s="92"/>
    </row>
    <row r="41" spans="1:9" ht="12.75" customHeight="1" x14ac:dyDescent="0.2">
      <c r="A41" s="166"/>
      <c r="B41" s="110" t="s">
        <v>105</v>
      </c>
      <c r="C41" s="167" t="s">
        <v>105</v>
      </c>
      <c r="D41" s="720" t="s">
        <v>108</v>
      </c>
      <c r="E41" s="720"/>
      <c r="F41" s="720"/>
      <c r="G41" s="720"/>
      <c r="H41" s="720"/>
      <c r="I41" s="720"/>
    </row>
    <row r="42" spans="1:9" ht="12.75" customHeight="1" x14ac:dyDescent="0.2">
      <c r="A42" s="168" t="s">
        <v>109</v>
      </c>
      <c r="B42" s="112" t="s">
        <v>26</v>
      </c>
      <c r="C42" s="112" t="s">
        <v>27</v>
      </c>
      <c r="D42" s="721" t="s">
        <v>28</v>
      </c>
      <c r="E42" s="721"/>
      <c r="F42" s="721" t="s">
        <v>211</v>
      </c>
      <c r="G42" s="721"/>
      <c r="H42" s="722" t="s">
        <v>211</v>
      </c>
      <c r="I42" s="722"/>
    </row>
    <row r="43" spans="1:9" ht="12.75" customHeight="1" x14ac:dyDescent="0.2">
      <c r="A43" s="169"/>
      <c r="B43" s="170"/>
      <c r="C43" s="170"/>
      <c r="D43" s="171"/>
      <c r="E43" s="28"/>
      <c r="F43" s="732" t="s">
        <v>212</v>
      </c>
      <c r="G43" s="732"/>
      <c r="H43" s="733" t="s">
        <v>213</v>
      </c>
      <c r="I43" s="733"/>
    </row>
    <row r="44" spans="1:9" ht="12.75" customHeight="1" x14ac:dyDescent="0.2">
      <c r="A44" s="172" t="s">
        <v>236</v>
      </c>
      <c r="B44" s="173">
        <f>B45+B48</f>
        <v>0</v>
      </c>
      <c r="C44" s="173">
        <f>C45+C48</f>
        <v>0</v>
      </c>
      <c r="D44" s="734">
        <f>D45+D48</f>
        <v>0</v>
      </c>
      <c r="E44" s="734"/>
      <c r="F44" s="734">
        <f>F45+F48</f>
        <v>0</v>
      </c>
      <c r="G44" s="734"/>
      <c r="H44" s="735">
        <f>H45+H48</f>
        <v>0</v>
      </c>
      <c r="I44" s="735"/>
    </row>
    <row r="45" spans="1:9" ht="12.75" customHeight="1" x14ac:dyDescent="0.2">
      <c r="A45" s="18" t="s">
        <v>151</v>
      </c>
      <c r="B45" s="173">
        <f>SUM(B46:B47)</f>
        <v>0</v>
      </c>
      <c r="C45" s="173">
        <f>SUM(C46:C47)</f>
        <v>0</v>
      </c>
      <c r="D45" s="736">
        <f>SUM(D46:D47)</f>
        <v>0</v>
      </c>
      <c r="E45" s="736"/>
      <c r="F45" s="736">
        <f>SUM(F46:F47)</f>
        <v>0</v>
      </c>
      <c r="G45" s="736"/>
      <c r="H45" s="737">
        <f>SUM(H46:H47)</f>
        <v>0</v>
      </c>
      <c r="I45" s="737"/>
    </row>
    <row r="46" spans="1:9" ht="12.75" customHeight="1" x14ac:dyDescent="0.2">
      <c r="A46" s="16" t="s">
        <v>237</v>
      </c>
      <c r="B46" s="174"/>
      <c r="C46" s="174"/>
      <c r="D46" s="738"/>
      <c r="E46" s="738"/>
      <c r="F46" s="738"/>
      <c r="G46" s="738"/>
      <c r="H46" s="739"/>
      <c r="I46" s="739"/>
    </row>
    <row r="47" spans="1:9" ht="12.75" customHeight="1" x14ac:dyDescent="0.2">
      <c r="A47" s="16" t="s">
        <v>238</v>
      </c>
      <c r="B47" s="174"/>
      <c r="C47" s="174"/>
      <c r="D47" s="738"/>
      <c r="E47" s="738"/>
      <c r="F47" s="738"/>
      <c r="G47" s="738"/>
      <c r="H47" s="739"/>
      <c r="I47" s="739"/>
    </row>
    <row r="48" spans="1:9" ht="12.75" customHeight="1" x14ac:dyDescent="0.2">
      <c r="A48" s="16" t="s">
        <v>239</v>
      </c>
      <c r="B48" s="173">
        <f>SUM(B49,B53,B57)</f>
        <v>0</v>
      </c>
      <c r="C48" s="173">
        <f>SUM(C49,C53,C57)</f>
        <v>0</v>
      </c>
      <c r="D48" s="736">
        <f>SUM(D49,D53,D57)</f>
        <v>0</v>
      </c>
      <c r="E48" s="736"/>
      <c r="F48" s="736">
        <f>SUM(F49,F53,F57)</f>
        <v>0</v>
      </c>
      <c r="G48" s="736"/>
      <c r="H48" s="737">
        <f>SUM(H49,H53,H57)</f>
        <v>0</v>
      </c>
      <c r="I48" s="737"/>
    </row>
    <row r="49" spans="1:9" ht="12.75" customHeight="1" x14ac:dyDescent="0.2">
      <c r="A49" s="16" t="s">
        <v>240</v>
      </c>
      <c r="B49" s="173">
        <f>SUM(B50:B52)</f>
        <v>0</v>
      </c>
      <c r="C49" s="173">
        <f>SUM(C50:C52)</f>
        <v>0</v>
      </c>
      <c r="D49" s="736">
        <f>SUM(D50:D52)</f>
        <v>0</v>
      </c>
      <c r="E49" s="736"/>
      <c r="F49" s="736">
        <f>SUM(F50:F52)</f>
        <v>0</v>
      </c>
      <c r="G49" s="736"/>
      <c r="H49" s="737">
        <f>SUM(H50:H52)</f>
        <v>0</v>
      </c>
      <c r="I49" s="737"/>
    </row>
    <row r="50" spans="1:9" ht="12.75" customHeight="1" x14ac:dyDescent="0.2">
      <c r="A50" s="16" t="s">
        <v>241</v>
      </c>
      <c r="B50" s="174"/>
      <c r="C50" s="174"/>
      <c r="D50" s="738"/>
      <c r="E50" s="738"/>
      <c r="F50" s="738"/>
      <c r="G50" s="738"/>
      <c r="H50" s="739"/>
      <c r="I50" s="739"/>
    </row>
    <row r="51" spans="1:9" ht="12.75" customHeight="1" x14ac:dyDescent="0.2">
      <c r="A51" s="16" t="s">
        <v>242</v>
      </c>
      <c r="B51" s="174"/>
      <c r="C51" s="174"/>
      <c r="D51" s="738"/>
      <c r="E51" s="738"/>
      <c r="F51" s="738"/>
      <c r="G51" s="738"/>
      <c r="H51" s="739"/>
      <c r="I51" s="739"/>
    </row>
    <row r="52" spans="1:9" ht="12.75" customHeight="1" x14ac:dyDescent="0.2">
      <c r="A52" s="16" t="s">
        <v>243</v>
      </c>
      <c r="B52" s="174"/>
      <c r="C52" s="174"/>
      <c r="D52" s="738"/>
      <c r="E52" s="738"/>
      <c r="F52" s="738"/>
      <c r="G52" s="738"/>
      <c r="H52" s="739"/>
      <c r="I52" s="739"/>
    </row>
    <row r="53" spans="1:9" ht="12.75" customHeight="1" x14ac:dyDescent="0.2">
      <c r="A53" s="16" t="s">
        <v>244</v>
      </c>
      <c r="B53" s="173">
        <f>SUM(B54:B56)</f>
        <v>0</v>
      </c>
      <c r="C53" s="173">
        <f>SUM(C54:C56)</f>
        <v>0</v>
      </c>
      <c r="D53" s="736">
        <f>SUM(D54:D56)</f>
        <v>0</v>
      </c>
      <c r="E53" s="736"/>
      <c r="F53" s="736">
        <f>SUM(F54:F56)</f>
        <v>0</v>
      </c>
      <c r="G53" s="736"/>
      <c r="H53" s="737">
        <f>SUM(H54:H56)</f>
        <v>0</v>
      </c>
      <c r="I53" s="737"/>
    </row>
    <row r="54" spans="1:9" ht="12.75" customHeight="1" x14ac:dyDescent="0.2">
      <c r="A54" s="16" t="s">
        <v>245</v>
      </c>
      <c r="B54" s="174"/>
      <c r="C54" s="174"/>
      <c r="D54" s="738"/>
      <c r="E54" s="738"/>
      <c r="F54" s="738"/>
      <c r="G54" s="738"/>
      <c r="H54" s="739"/>
      <c r="I54" s="739"/>
    </row>
    <row r="55" spans="1:9" ht="12.75" customHeight="1" x14ac:dyDescent="0.2">
      <c r="A55" s="16" t="s">
        <v>242</v>
      </c>
      <c r="B55" s="174"/>
      <c r="C55" s="174"/>
      <c r="D55" s="738"/>
      <c r="E55" s="738"/>
      <c r="F55" s="738"/>
      <c r="G55" s="738"/>
      <c r="H55" s="739"/>
      <c r="I55" s="739"/>
    </row>
    <row r="56" spans="1:9" ht="12.75" customHeight="1" x14ac:dyDescent="0.2">
      <c r="A56" s="16" t="s">
        <v>243</v>
      </c>
      <c r="B56" s="174"/>
      <c r="C56" s="174"/>
      <c r="D56" s="738"/>
      <c r="E56" s="738"/>
      <c r="F56" s="738"/>
      <c r="G56" s="738"/>
      <c r="H56" s="739"/>
      <c r="I56" s="739"/>
    </row>
    <row r="57" spans="1:9" ht="12.75" customHeight="1" x14ac:dyDescent="0.2">
      <c r="A57" s="16" t="s">
        <v>246</v>
      </c>
      <c r="B57" s="173">
        <f>SUM(B58:B59)</f>
        <v>0</v>
      </c>
      <c r="C57" s="173">
        <f>SUM(C58:C59)</f>
        <v>0</v>
      </c>
      <c r="D57" s="736">
        <f>SUM(D58:D59)</f>
        <v>0</v>
      </c>
      <c r="E57" s="736"/>
      <c r="F57" s="736">
        <f>SUM(F58:F59)</f>
        <v>0</v>
      </c>
      <c r="G57" s="736"/>
      <c r="H57" s="737">
        <f>SUM(H58:H59)</f>
        <v>0</v>
      </c>
      <c r="I57" s="737"/>
    </row>
    <row r="58" spans="1:9" ht="12.75" customHeight="1" x14ac:dyDescent="0.2">
      <c r="A58" s="16" t="s">
        <v>247</v>
      </c>
      <c r="B58" s="174"/>
      <c r="C58" s="174"/>
      <c r="D58" s="738"/>
      <c r="E58" s="738"/>
      <c r="F58" s="738"/>
      <c r="G58" s="738"/>
      <c r="H58" s="739"/>
      <c r="I58" s="739"/>
    </row>
    <row r="59" spans="1:9" ht="12.75" customHeight="1" x14ac:dyDescent="0.2">
      <c r="A59" s="16" t="s">
        <v>248</v>
      </c>
      <c r="B59" s="174"/>
      <c r="C59" s="174"/>
      <c r="D59" s="738"/>
      <c r="E59" s="738"/>
      <c r="F59" s="738"/>
      <c r="G59" s="738"/>
      <c r="H59" s="739"/>
      <c r="I59" s="739"/>
    </row>
    <row r="60" spans="1:9" ht="12.75" customHeight="1" x14ac:dyDescent="0.2">
      <c r="A60" s="175" t="s">
        <v>249</v>
      </c>
      <c r="B60" s="176"/>
      <c r="C60" s="176"/>
      <c r="D60" s="738"/>
      <c r="E60" s="738"/>
      <c r="F60" s="738"/>
      <c r="G60" s="738"/>
      <c r="H60" s="739"/>
      <c r="I60" s="739"/>
    </row>
    <row r="61" spans="1:9" ht="12.75" customHeight="1" x14ac:dyDescent="0.2">
      <c r="A61" s="66" t="s">
        <v>250</v>
      </c>
      <c r="B61" s="177">
        <f>SUM(B44+B60)</f>
        <v>0</v>
      </c>
      <c r="C61" s="177">
        <f>SUM(C44+C60)</f>
        <v>0</v>
      </c>
      <c r="D61" s="740">
        <f>SUM(D44+D60)</f>
        <v>0</v>
      </c>
      <c r="E61" s="740"/>
      <c r="F61" s="740">
        <f>SUM(F44+F60)</f>
        <v>0</v>
      </c>
      <c r="G61" s="740"/>
      <c r="H61" s="741">
        <f>SUM(H44+H60)</f>
        <v>0</v>
      </c>
      <c r="I61" s="741"/>
    </row>
    <row r="62" spans="1:9" s="17" customFormat="1" ht="12.75" customHeight="1" x14ac:dyDescent="0.2">
      <c r="A62" s="63"/>
      <c r="B62" s="178"/>
      <c r="C62" s="178"/>
      <c r="D62" s="742"/>
      <c r="E62" s="742"/>
      <c r="F62" s="742"/>
      <c r="G62" s="742"/>
      <c r="H62" s="742"/>
      <c r="I62" s="742"/>
    </row>
    <row r="63" spans="1:9" ht="12.75" customHeight="1" x14ac:dyDescent="0.2">
      <c r="A63" s="179" t="s">
        <v>251</v>
      </c>
      <c r="B63" s="180">
        <f>B39-B61</f>
        <v>0</v>
      </c>
      <c r="C63" s="180">
        <f>C39-C61</f>
        <v>0</v>
      </c>
      <c r="D63" s="740">
        <f>D39-D61</f>
        <v>0</v>
      </c>
      <c r="E63" s="740"/>
      <c r="F63" s="740">
        <f>F39-F61</f>
        <v>0</v>
      </c>
      <c r="G63" s="740"/>
      <c r="H63" s="741">
        <f>H39-H61</f>
        <v>0</v>
      </c>
      <c r="I63" s="741"/>
    </row>
    <row r="64" spans="1:9" ht="12.75" customHeight="1" x14ac:dyDescent="0.2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 x14ac:dyDescent="0.2">
      <c r="A65" s="743" t="s">
        <v>252</v>
      </c>
      <c r="B65" s="110" t="s">
        <v>22</v>
      </c>
      <c r="C65" s="110" t="s">
        <v>22</v>
      </c>
      <c r="D65" s="720" t="s">
        <v>23</v>
      </c>
      <c r="E65" s="720"/>
      <c r="F65" s="720"/>
      <c r="G65" s="720"/>
      <c r="H65" s="720"/>
      <c r="I65" s="720"/>
    </row>
    <row r="66" spans="1:9" ht="12.75" customHeight="1" x14ac:dyDescent="0.2">
      <c r="A66" s="743"/>
      <c r="B66" s="112" t="s">
        <v>26</v>
      </c>
      <c r="C66" s="112" t="s">
        <v>27</v>
      </c>
      <c r="D66" s="721" t="s">
        <v>253</v>
      </c>
      <c r="E66" s="721"/>
      <c r="F66" s="721" t="s">
        <v>211</v>
      </c>
      <c r="G66" s="721"/>
      <c r="H66" s="722" t="s">
        <v>211</v>
      </c>
      <c r="I66" s="722"/>
    </row>
    <row r="67" spans="1:9" ht="12.75" customHeight="1" x14ac:dyDescent="0.2">
      <c r="A67" s="743"/>
      <c r="B67" s="182"/>
      <c r="C67" s="182"/>
      <c r="D67" s="744" t="s">
        <v>254</v>
      </c>
      <c r="E67" s="744"/>
      <c r="F67" s="723" t="s">
        <v>212</v>
      </c>
      <c r="G67" s="723"/>
      <c r="H67" s="724" t="s">
        <v>213</v>
      </c>
      <c r="I67" s="724"/>
    </row>
    <row r="68" spans="1:9" ht="12.75" customHeight="1" x14ac:dyDescent="0.2">
      <c r="A68" s="184" t="s">
        <v>255</v>
      </c>
      <c r="B68" s="185">
        <f>SUM(B69,B73)</f>
        <v>0</v>
      </c>
      <c r="C68" s="185">
        <f>SUM(C69,C73)</f>
        <v>0</v>
      </c>
      <c r="D68" s="745">
        <f>SUM(D69,D73)</f>
        <v>0</v>
      </c>
      <c r="E68" s="745"/>
      <c r="F68" s="745">
        <f>SUM(F69,F73)</f>
        <v>0</v>
      </c>
      <c r="G68" s="745"/>
      <c r="H68" s="746">
        <f>SUM(H69,H73)</f>
        <v>0</v>
      </c>
      <c r="I68" s="746"/>
    </row>
    <row r="69" spans="1:9" ht="12.75" customHeight="1" x14ac:dyDescent="0.2">
      <c r="A69" s="184" t="s">
        <v>256</v>
      </c>
      <c r="B69" s="186">
        <f>SUM(B70:B72)</f>
        <v>0</v>
      </c>
      <c r="C69" s="186">
        <f>SUM(C70:C72)</f>
        <v>0</v>
      </c>
      <c r="D69" s="747">
        <f>SUM(D70:D72)</f>
        <v>0</v>
      </c>
      <c r="E69" s="747"/>
      <c r="F69" s="747">
        <f>SUM(F70:F72)</f>
        <v>0</v>
      </c>
      <c r="G69" s="747"/>
      <c r="H69" s="748">
        <f>SUM(H70:H72)</f>
        <v>0</v>
      </c>
      <c r="I69" s="748"/>
    </row>
    <row r="70" spans="1:9" ht="12.75" customHeight="1" x14ac:dyDescent="0.2">
      <c r="A70" s="184" t="s">
        <v>257</v>
      </c>
      <c r="B70" s="187"/>
      <c r="C70" s="187"/>
      <c r="D70" s="749"/>
      <c r="E70" s="749"/>
      <c r="F70" s="749"/>
      <c r="G70" s="749"/>
      <c r="H70" s="750"/>
      <c r="I70" s="750"/>
    </row>
    <row r="71" spans="1:9" ht="12.75" customHeight="1" x14ac:dyDescent="0.2">
      <c r="A71" s="184" t="s">
        <v>258</v>
      </c>
      <c r="B71" s="187"/>
      <c r="C71" s="187"/>
      <c r="D71" s="749"/>
      <c r="E71" s="749"/>
      <c r="F71" s="749"/>
      <c r="G71" s="749"/>
      <c r="H71" s="750"/>
      <c r="I71" s="750"/>
    </row>
    <row r="72" spans="1:9" ht="12.75" customHeight="1" x14ac:dyDescent="0.2">
      <c r="A72" s="184" t="s">
        <v>259</v>
      </c>
      <c r="B72" s="187"/>
      <c r="C72" s="187"/>
      <c r="D72" s="749"/>
      <c r="E72" s="749"/>
      <c r="F72" s="749"/>
      <c r="G72" s="749"/>
      <c r="H72" s="750"/>
      <c r="I72" s="750"/>
    </row>
    <row r="73" spans="1:9" ht="12.75" customHeight="1" x14ac:dyDescent="0.2">
      <c r="A73" s="184" t="s">
        <v>260</v>
      </c>
      <c r="B73" s="186">
        <f>SUM(B74:B76)</f>
        <v>0</v>
      </c>
      <c r="C73" s="186">
        <f>SUM(C74:C76)</f>
        <v>0</v>
      </c>
      <c r="D73" s="747">
        <f>SUM(D74:D76)</f>
        <v>0</v>
      </c>
      <c r="E73" s="747"/>
      <c r="F73" s="747">
        <f>SUM(F74:F76)</f>
        <v>0</v>
      </c>
      <c r="G73" s="747"/>
      <c r="H73" s="748">
        <f>SUM(H74:H76)</f>
        <v>0</v>
      </c>
      <c r="I73" s="748"/>
    </row>
    <row r="74" spans="1:9" ht="12.75" customHeight="1" x14ac:dyDescent="0.2">
      <c r="A74" s="184" t="s">
        <v>261</v>
      </c>
      <c r="B74" s="187"/>
      <c r="C74" s="187"/>
      <c r="D74" s="749"/>
      <c r="E74" s="749"/>
      <c r="F74" s="749"/>
      <c r="G74" s="749"/>
      <c r="H74" s="750"/>
      <c r="I74" s="750"/>
    </row>
    <row r="75" spans="1:9" ht="12.75" customHeight="1" x14ac:dyDescent="0.2">
      <c r="A75" s="184" t="s">
        <v>262</v>
      </c>
      <c r="B75" s="187"/>
      <c r="C75" s="187"/>
      <c r="D75" s="749"/>
      <c r="E75" s="749"/>
      <c r="F75" s="749"/>
      <c r="G75" s="749"/>
      <c r="H75" s="750"/>
      <c r="I75" s="750"/>
    </row>
    <row r="76" spans="1:9" ht="12.75" customHeight="1" x14ac:dyDescent="0.2">
      <c r="A76" s="188" t="s">
        <v>259</v>
      </c>
      <c r="B76" s="189"/>
      <c r="C76" s="189"/>
      <c r="D76" s="751"/>
      <c r="E76" s="751"/>
      <c r="F76" s="751"/>
      <c r="G76" s="751"/>
      <c r="H76" s="752"/>
      <c r="I76" s="752"/>
    </row>
    <row r="77" spans="1:9" ht="12.75" customHeight="1" x14ac:dyDescent="0.2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 x14ac:dyDescent="0.2">
      <c r="A78" s="753" t="s">
        <v>263</v>
      </c>
      <c r="B78" s="753"/>
      <c r="C78" s="753"/>
      <c r="D78" s="700" t="s">
        <v>264</v>
      </c>
      <c r="E78" s="700"/>
      <c r="F78" s="700"/>
      <c r="G78" s="700"/>
      <c r="H78" s="700"/>
      <c r="I78" s="700"/>
    </row>
    <row r="79" spans="1:9" ht="12.75" customHeight="1" x14ac:dyDescent="0.2">
      <c r="A79" s="754" t="s">
        <v>265</v>
      </c>
      <c r="B79" s="754"/>
      <c r="C79" s="754"/>
      <c r="D79" s="755"/>
      <c r="E79" s="755"/>
      <c r="F79" s="755"/>
      <c r="G79" s="755"/>
      <c r="H79" s="755"/>
      <c r="I79" s="755"/>
    </row>
    <row r="80" spans="1:9" ht="12.75" customHeight="1" x14ac:dyDescent="0.2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 x14ac:dyDescent="0.2">
      <c r="A81" s="756" t="s">
        <v>266</v>
      </c>
      <c r="B81" s="757" t="s">
        <v>267</v>
      </c>
      <c r="C81" s="757"/>
      <c r="D81" s="758" t="s">
        <v>268</v>
      </c>
      <c r="E81" s="758"/>
      <c r="F81" s="758"/>
      <c r="G81" s="758"/>
      <c r="H81" s="758"/>
      <c r="I81" s="758"/>
    </row>
    <row r="82" spans="1:9" ht="12.75" customHeight="1" x14ac:dyDescent="0.2">
      <c r="A82" s="756"/>
      <c r="B82" s="757"/>
      <c r="C82" s="757"/>
      <c r="D82" s="759" t="s">
        <v>212</v>
      </c>
      <c r="E82" s="759"/>
      <c r="F82" s="759"/>
      <c r="G82" s="760" t="s">
        <v>213</v>
      </c>
      <c r="H82" s="760"/>
      <c r="I82" s="760"/>
    </row>
    <row r="83" spans="1:9" ht="12.75" customHeight="1" x14ac:dyDescent="0.2">
      <c r="A83" s="184" t="s">
        <v>269</v>
      </c>
      <c r="B83" s="761"/>
      <c r="C83" s="761"/>
      <c r="D83" s="762"/>
      <c r="E83" s="762"/>
      <c r="F83" s="762"/>
      <c r="G83" s="763"/>
      <c r="H83" s="763"/>
      <c r="I83" s="763"/>
    </row>
    <row r="84" spans="1:9" ht="12.75" customHeight="1" x14ac:dyDescent="0.2">
      <c r="A84" s="184" t="s">
        <v>270</v>
      </c>
      <c r="B84" s="749"/>
      <c r="C84" s="749"/>
      <c r="D84" s="764"/>
      <c r="E84" s="764"/>
      <c r="F84" s="764"/>
      <c r="G84" s="765"/>
      <c r="H84" s="765"/>
      <c r="I84" s="765"/>
    </row>
    <row r="85" spans="1:9" ht="12.75" customHeight="1" x14ac:dyDescent="0.2">
      <c r="A85" s="184" t="s">
        <v>271</v>
      </c>
      <c r="B85" s="749"/>
      <c r="C85" s="749"/>
      <c r="D85" s="764"/>
      <c r="E85" s="764"/>
      <c r="F85" s="764"/>
      <c r="G85" s="765"/>
      <c r="H85" s="765"/>
      <c r="I85" s="765"/>
    </row>
    <row r="86" spans="1:9" ht="12.75" customHeight="1" x14ac:dyDescent="0.2">
      <c r="A86" s="190" t="s">
        <v>272</v>
      </c>
      <c r="B86" s="766"/>
      <c r="C86" s="766"/>
      <c r="D86" s="767"/>
      <c r="E86" s="767"/>
      <c r="F86" s="767"/>
      <c r="G86" s="768"/>
      <c r="H86" s="768"/>
      <c r="I86" s="768"/>
    </row>
    <row r="87" spans="1:9" s="17" customFormat="1" ht="12.75" customHeight="1" x14ac:dyDescent="0.2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 x14ac:dyDescent="0.2">
      <c r="A88" s="154"/>
      <c r="B88" s="110" t="s">
        <v>22</v>
      </c>
      <c r="C88" s="110" t="s">
        <v>22</v>
      </c>
      <c r="D88" s="720" t="s">
        <v>23</v>
      </c>
      <c r="E88" s="720"/>
      <c r="F88" s="720"/>
      <c r="G88" s="720"/>
      <c r="H88" s="720"/>
      <c r="I88" s="720"/>
    </row>
    <row r="89" spans="1:9" ht="12.75" customHeight="1" x14ac:dyDescent="0.2">
      <c r="A89" s="156" t="s">
        <v>273</v>
      </c>
      <c r="B89" s="112" t="s">
        <v>26</v>
      </c>
      <c r="C89" s="112" t="s">
        <v>27</v>
      </c>
      <c r="D89" s="721" t="s">
        <v>28</v>
      </c>
      <c r="E89" s="721"/>
      <c r="F89" s="721" t="s">
        <v>211</v>
      </c>
      <c r="G89" s="721"/>
      <c r="H89" s="722" t="s">
        <v>211</v>
      </c>
      <c r="I89" s="722"/>
    </row>
    <row r="90" spans="1:9" ht="12.75" customHeight="1" x14ac:dyDescent="0.2">
      <c r="A90" s="32"/>
      <c r="B90" s="158"/>
      <c r="C90" s="158"/>
      <c r="D90" s="159"/>
      <c r="E90" s="160"/>
      <c r="F90" s="723" t="s">
        <v>212</v>
      </c>
      <c r="G90" s="723"/>
      <c r="H90" s="724" t="s">
        <v>213</v>
      </c>
      <c r="I90" s="724"/>
    </row>
    <row r="91" spans="1:9" ht="12.75" customHeight="1" x14ac:dyDescent="0.2">
      <c r="A91" s="17" t="s">
        <v>274</v>
      </c>
      <c r="B91" s="192">
        <f>+B92+B104+B105+B106</f>
        <v>0</v>
      </c>
      <c r="C91" s="192">
        <f>+C92+C104+C105+C106</f>
        <v>0</v>
      </c>
      <c r="D91" s="769">
        <f>+D92+D104+D105+D106</f>
        <v>0</v>
      </c>
      <c r="E91" s="769"/>
      <c r="F91" s="769">
        <f>+F92+F104+F105+F106</f>
        <v>0</v>
      </c>
      <c r="G91" s="769"/>
      <c r="H91" s="770">
        <f>+H92+H104+H105+H106</f>
        <v>0</v>
      </c>
      <c r="I91" s="770"/>
    </row>
    <row r="92" spans="1:9" ht="12.75" customHeight="1" x14ac:dyDescent="0.2">
      <c r="A92" s="18" t="s">
        <v>189</v>
      </c>
      <c r="B92" s="194">
        <f>+B102+B103</f>
        <v>0</v>
      </c>
      <c r="C92" s="194">
        <f>+C102+C103</f>
        <v>0</v>
      </c>
      <c r="D92" s="771">
        <f>+D102+D103</f>
        <v>0</v>
      </c>
      <c r="E92" s="771"/>
      <c r="F92" s="771">
        <f>+F102+F103</f>
        <v>0</v>
      </c>
      <c r="G92" s="771"/>
      <c r="H92" s="772">
        <f>+H102+H103</f>
        <v>0</v>
      </c>
      <c r="I92" s="772"/>
    </row>
    <row r="93" spans="1:9" ht="12.75" customHeight="1" x14ac:dyDescent="0.2">
      <c r="A93" s="18" t="s">
        <v>275</v>
      </c>
      <c r="B93" s="194">
        <f>+B94+B98</f>
        <v>0</v>
      </c>
      <c r="C93" s="194">
        <f>+C94+C98</f>
        <v>0</v>
      </c>
      <c r="D93" s="771">
        <f>+D94+D98</f>
        <v>0</v>
      </c>
      <c r="E93" s="771"/>
      <c r="F93" s="771">
        <f>+F94+F98</f>
        <v>0</v>
      </c>
      <c r="G93" s="771"/>
      <c r="H93" s="772">
        <f>+H94+H98</f>
        <v>0</v>
      </c>
      <c r="I93" s="772"/>
    </row>
    <row r="94" spans="1:9" ht="12.75" customHeight="1" x14ac:dyDescent="0.2">
      <c r="A94" s="18" t="s">
        <v>216</v>
      </c>
      <c r="B94" s="194">
        <f>SUM(B95:B97)</f>
        <v>0</v>
      </c>
      <c r="C94" s="194">
        <f>SUM(C95:C97)</f>
        <v>0</v>
      </c>
      <c r="D94" s="771">
        <f>SUM(D95:D97)</f>
        <v>0</v>
      </c>
      <c r="E94" s="771"/>
      <c r="F94" s="771">
        <f>SUM(F95:F97)</f>
        <v>0</v>
      </c>
      <c r="G94" s="771"/>
      <c r="H94" s="772">
        <f>SUM(H95:H97)</f>
        <v>0</v>
      </c>
      <c r="I94" s="772"/>
    </row>
    <row r="95" spans="1:9" ht="12.75" customHeight="1" x14ac:dyDescent="0.2">
      <c r="A95" s="18" t="s">
        <v>217</v>
      </c>
      <c r="B95" s="196"/>
      <c r="C95" s="196"/>
      <c r="D95" s="773"/>
      <c r="E95" s="773"/>
      <c r="F95" s="773"/>
      <c r="G95" s="773"/>
      <c r="H95" s="774"/>
      <c r="I95" s="774"/>
    </row>
    <row r="96" spans="1:9" ht="12.75" customHeight="1" x14ac:dyDescent="0.2">
      <c r="A96" s="18" t="s">
        <v>218</v>
      </c>
      <c r="B96" s="196"/>
      <c r="C96" s="196"/>
      <c r="D96" s="773"/>
      <c r="E96" s="773"/>
      <c r="F96" s="773"/>
      <c r="G96" s="773"/>
      <c r="H96" s="774"/>
      <c r="I96" s="774"/>
    </row>
    <row r="97" spans="1:9" ht="12.75" customHeight="1" x14ac:dyDescent="0.2">
      <c r="A97" s="18" t="s">
        <v>219</v>
      </c>
      <c r="B97" s="196"/>
      <c r="C97" s="196"/>
      <c r="D97" s="773"/>
      <c r="E97" s="773"/>
      <c r="F97" s="773"/>
      <c r="G97" s="773"/>
      <c r="H97" s="774"/>
      <c r="I97" s="774"/>
    </row>
    <row r="98" spans="1:9" ht="12.75" customHeight="1" x14ac:dyDescent="0.2">
      <c r="A98" s="18" t="s">
        <v>220</v>
      </c>
      <c r="B98" s="194">
        <f>SUM(B99:B101)</f>
        <v>0</v>
      </c>
      <c r="C98" s="194">
        <f>SUM(C99:C101)</f>
        <v>0</v>
      </c>
      <c r="D98" s="771">
        <f>SUM(D99:D101)</f>
        <v>0</v>
      </c>
      <c r="E98" s="771"/>
      <c r="F98" s="771">
        <f>SUM(F99:F101)</f>
        <v>0</v>
      </c>
      <c r="G98" s="771"/>
      <c r="H98" s="772">
        <f>SUM(H99:H101)</f>
        <v>0</v>
      </c>
      <c r="I98" s="772"/>
    </row>
    <row r="99" spans="1:9" ht="12.75" customHeight="1" x14ac:dyDescent="0.2">
      <c r="A99" s="18" t="s">
        <v>221</v>
      </c>
      <c r="B99" s="196"/>
      <c r="C99" s="196"/>
      <c r="D99" s="773"/>
      <c r="E99" s="773"/>
      <c r="F99" s="773"/>
      <c r="G99" s="773"/>
      <c r="H99" s="774"/>
      <c r="I99" s="774"/>
    </row>
    <row r="100" spans="1:9" ht="12.75" customHeight="1" x14ac:dyDescent="0.2">
      <c r="A100" s="18" t="s">
        <v>222</v>
      </c>
      <c r="B100" s="196"/>
      <c r="C100" s="196"/>
      <c r="D100" s="773"/>
      <c r="E100" s="773"/>
      <c r="F100" s="773"/>
      <c r="G100" s="773"/>
      <c r="H100" s="774"/>
      <c r="I100" s="774"/>
    </row>
    <row r="101" spans="1:9" ht="12.75" customHeight="1" x14ac:dyDescent="0.2">
      <c r="A101" s="18" t="s">
        <v>276</v>
      </c>
      <c r="B101" s="196"/>
      <c r="C101" s="196"/>
      <c r="D101" s="773"/>
      <c r="E101" s="773"/>
      <c r="F101" s="773"/>
      <c r="G101" s="773"/>
      <c r="H101" s="774"/>
      <c r="I101" s="774"/>
    </row>
    <row r="102" spans="1:9" ht="12.75" customHeight="1" x14ac:dyDescent="0.2">
      <c r="A102" s="18" t="s">
        <v>277</v>
      </c>
      <c r="B102" s="196"/>
      <c r="C102" s="196"/>
      <c r="D102" s="773"/>
      <c r="E102" s="773"/>
      <c r="F102" s="773"/>
      <c r="G102" s="773"/>
      <c r="H102" s="774"/>
      <c r="I102" s="774"/>
    </row>
    <row r="103" spans="1:9" ht="12.75" customHeight="1" x14ac:dyDescent="0.2">
      <c r="A103" s="18" t="s">
        <v>278</v>
      </c>
      <c r="B103" s="196"/>
      <c r="C103" s="196"/>
      <c r="D103" s="773"/>
      <c r="E103" s="773"/>
      <c r="F103" s="773"/>
      <c r="G103" s="773"/>
      <c r="H103" s="774"/>
      <c r="I103" s="774"/>
    </row>
    <row r="104" spans="1:9" ht="12.75" customHeight="1" x14ac:dyDescent="0.2">
      <c r="A104" s="18" t="s">
        <v>190</v>
      </c>
      <c r="B104" s="196"/>
      <c r="C104" s="196"/>
      <c r="D104" s="773"/>
      <c r="E104" s="773"/>
      <c r="F104" s="773"/>
      <c r="G104" s="773"/>
      <c r="H104" s="774"/>
      <c r="I104" s="774"/>
    </row>
    <row r="105" spans="1:9" ht="12.75" customHeight="1" x14ac:dyDescent="0.2">
      <c r="A105" s="18" t="s">
        <v>193</v>
      </c>
      <c r="B105" s="196"/>
      <c r="C105" s="196"/>
      <c r="D105" s="773"/>
      <c r="E105" s="773"/>
      <c r="F105" s="773"/>
      <c r="G105" s="773"/>
      <c r="H105" s="774"/>
      <c r="I105" s="774"/>
    </row>
    <row r="106" spans="1:9" ht="12.75" customHeight="1" x14ac:dyDescent="0.2">
      <c r="A106" s="18" t="s">
        <v>195</v>
      </c>
      <c r="B106" s="196"/>
      <c r="C106" s="196"/>
      <c r="D106" s="773"/>
      <c r="E106" s="773"/>
      <c r="F106" s="773"/>
      <c r="G106" s="773"/>
      <c r="H106" s="774"/>
      <c r="I106" s="774"/>
    </row>
    <row r="107" spans="1:9" ht="12.75" customHeight="1" x14ac:dyDescent="0.2">
      <c r="A107" s="18" t="s">
        <v>279</v>
      </c>
      <c r="B107" s="194">
        <f>SUM(B108:B110)</f>
        <v>0</v>
      </c>
      <c r="C107" s="194">
        <f>SUM(C108:C110)</f>
        <v>0</v>
      </c>
      <c r="D107" s="771">
        <f>SUM(D108:D110)</f>
        <v>0</v>
      </c>
      <c r="E107" s="771"/>
      <c r="F107" s="771">
        <f>SUM(F108:F110)</f>
        <v>0</v>
      </c>
      <c r="G107" s="771"/>
      <c r="H107" s="772">
        <f>SUM(H108:H110)</f>
        <v>0</v>
      </c>
      <c r="I107" s="772"/>
    </row>
    <row r="108" spans="1:9" ht="12.75" customHeight="1" x14ac:dyDescent="0.2">
      <c r="A108" s="18" t="s">
        <v>280</v>
      </c>
      <c r="B108" s="196"/>
      <c r="C108" s="196"/>
      <c r="D108" s="773"/>
      <c r="E108" s="773"/>
      <c r="F108" s="773"/>
      <c r="G108" s="773"/>
      <c r="H108" s="774"/>
      <c r="I108" s="774"/>
    </row>
    <row r="109" spans="1:9" ht="12.75" customHeight="1" x14ac:dyDescent="0.2">
      <c r="A109" s="18" t="s">
        <v>281</v>
      </c>
      <c r="B109" s="196"/>
      <c r="C109" s="196"/>
      <c r="D109" s="773"/>
      <c r="E109" s="773"/>
      <c r="F109" s="773"/>
      <c r="G109" s="773"/>
      <c r="H109" s="774"/>
      <c r="I109" s="774"/>
    </row>
    <row r="110" spans="1:9" ht="12.75" customHeight="1" x14ac:dyDescent="0.2">
      <c r="A110" s="18" t="s">
        <v>282</v>
      </c>
      <c r="B110" s="196"/>
      <c r="C110" s="196"/>
      <c r="D110" s="773"/>
      <c r="E110" s="773"/>
      <c r="F110" s="773"/>
      <c r="G110" s="773"/>
      <c r="H110" s="774"/>
      <c r="I110" s="774"/>
    </row>
    <row r="111" spans="1:9" ht="12.75" customHeight="1" x14ac:dyDescent="0.2">
      <c r="A111" s="162" t="s">
        <v>283</v>
      </c>
      <c r="B111" s="198"/>
      <c r="C111" s="198"/>
      <c r="D111" s="775"/>
      <c r="E111" s="775"/>
      <c r="F111" s="775"/>
      <c r="G111" s="775"/>
      <c r="H111" s="776"/>
      <c r="I111" s="776"/>
    </row>
    <row r="112" spans="1:9" ht="25.5" customHeight="1" x14ac:dyDescent="0.2">
      <c r="A112" s="199" t="s">
        <v>284</v>
      </c>
      <c r="B112" s="200">
        <f>+B91+B107-B111</f>
        <v>0</v>
      </c>
      <c r="C112" s="200">
        <f>+C91+C107-C111</f>
        <v>0</v>
      </c>
      <c r="D112" s="777">
        <f>+D91+D107-D111</f>
        <v>0</v>
      </c>
      <c r="E112" s="777"/>
      <c r="F112" s="777">
        <f>+F91+F107-F111</f>
        <v>0</v>
      </c>
      <c r="G112" s="777"/>
      <c r="H112" s="778">
        <f>+H91+H107-H111</f>
        <v>0</v>
      </c>
      <c r="I112" s="778"/>
    </row>
    <row r="113" spans="1:9" ht="12.75" customHeight="1" x14ac:dyDescent="0.2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 x14ac:dyDescent="0.2">
      <c r="A114" s="166"/>
      <c r="B114" s="110" t="s">
        <v>105</v>
      </c>
      <c r="C114" s="167" t="s">
        <v>105</v>
      </c>
      <c r="D114" s="720" t="s">
        <v>108</v>
      </c>
      <c r="E114" s="720"/>
      <c r="F114" s="720"/>
      <c r="G114" s="720"/>
      <c r="H114" s="720"/>
      <c r="I114" s="720"/>
    </row>
    <row r="115" spans="1:9" ht="12.75" customHeight="1" x14ac:dyDescent="0.2">
      <c r="A115" s="168" t="s">
        <v>285</v>
      </c>
      <c r="B115" s="112" t="s">
        <v>26</v>
      </c>
      <c r="C115" s="112" t="s">
        <v>27</v>
      </c>
      <c r="D115" s="721" t="s">
        <v>28</v>
      </c>
      <c r="E115" s="721"/>
      <c r="F115" s="721" t="s">
        <v>211</v>
      </c>
      <c r="G115" s="721"/>
      <c r="H115" s="722" t="s">
        <v>211</v>
      </c>
      <c r="I115" s="722"/>
    </row>
    <row r="116" spans="1:9" ht="12.75" customHeight="1" x14ac:dyDescent="0.2">
      <c r="A116" s="169"/>
      <c r="B116" s="170"/>
      <c r="C116" s="170"/>
      <c r="D116" s="201"/>
      <c r="E116" s="202"/>
      <c r="F116" s="723" t="s">
        <v>212</v>
      </c>
      <c r="G116" s="723"/>
      <c r="H116" s="724" t="s">
        <v>213</v>
      </c>
      <c r="I116" s="724"/>
    </row>
    <row r="117" spans="1:9" ht="12.75" customHeight="1" x14ac:dyDescent="0.2">
      <c r="A117" s="203" t="s">
        <v>286</v>
      </c>
      <c r="B117" s="204">
        <f>SUM(B118:B119)</f>
        <v>0</v>
      </c>
      <c r="C117" s="204">
        <f>SUM(C118:C119)</f>
        <v>0</v>
      </c>
      <c r="D117" s="779">
        <f>SUM(D118:D119)</f>
        <v>0</v>
      </c>
      <c r="E117" s="779"/>
      <c r="F117" s="779">
        <f>SUM(F118:F119)</f>
        <v>0</v>
      </c>
      <c r="G117" s="779"/>
      <c r="H117" s="779">
        <f>SUM(H118:H119)</f>
        <v>0</v>
      </c>
      <c r="I117" s="779"/>
    </row>
    <row r="118" spans="1:9" ht="12.75" customHeight="1" x14ac:dyDescent="0.2">
      <c r="A118" s="41" t="s">
        <v>287</v>
      </c>
      <c r="B118" s="205"/>
      <c r="C118" s="205"/>
      <c r="D118" s="773"/>
      <c r="E118" s="773"/>
      <c r="F118" s="773"/>
      <c r="G118" s="773"/>
      <c r="H118" s="773"/>
      <c r="I118" s="773"/>
    </row>
    <row r="119" spans="1:9" ht="12.75" customHeight="1" x14ac:dyDescent="0.2">
      <c r="A119" s="90" t="s">
        <v>288</v>
      </c>
      <c r="B119" s="206"/>
      <c r="C119" s="206"/>
      <c r="D119" s="775"/>
      <c r="E119" s="775"/>
      <c r="F119" s="775"/>
      <c r="G119" s="775"/>
      <c r="H119" s="775"/>
      <c r="I119" s="775"/>
    </row>
    <row r="120" spans="1:9" ht="12.75" customHeight="1" x14ac:dyDescent="0.2">
      <c r="A120" s="90" t="s">
        <v>289</v>
      </c>
      <c r="B120" s="207">
        <f>+B117</f>
        <v>0</v>
      </c>
      <c r="C120" s="207">
        <f>+C117</f>
        <v>0</v>
      </c>
      <c r="D120" s="780">
        <f>+D117</f>
        <v>0</v>
      </c>
      <c r="E120" s="780"/>
      <c r="F120" s="780">
        <f>+F117</f>
        <v>0</v>
      </c>
      <c r="G120" s="780"/>
      <c r="H120" s="780">
        <f>+H117</f>
        <v>0</v>
      </c>
      <c r="I120" s="780"/>
    </row>
    <row r="121" spans="1:9" ht="12.75" customHeight="1" x14ac:dyDescent="0.2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topLeftCell="A19" zoomScaleNormal="100" workbookViewId="0">
      <selection activeCell="F34" sqref="F34:G34"/>
    </sheetView>
  </sheetViews>
  <sheetFormatPr defaultRowHeight="11.25" customHeight="1" x14ac:dyDescent="0.2"/>
  <cols>
    <col min="1" max="1" width="61.85546875" style="100" customWidth="1"/>
    <col min="2" max="7" width="12.7109375" style="100" customWidth="1"/>
    <col min="8" max="16384" width="9.140625" style="100"/>
  </cols>
  <sheetData>
    <row r="1" spans="1:7" ht="15.75" customHeight="1" x14ac:dyDescent="0.25">
      <c r="A1" s="101" t="s">
        <v>290</v>
      </c>
      <c r="D1" s="105"/>
      <c r="E1" s="105"/>
    </row>
    <row r="2" spans="1:7" ht="12.75" customHeight="1" x14ac:dyDescent="0.2">
      <c r="D2" s="105"/>
      <c r="E2" s="105"/>
    </row>
    <row r="3" spans="1:7" ht="12.75" customHeight="1" x14ac:dyDescent="0.2">
      <c r="A3" s="781" t="s">
        <v>916</v>
      </c>
      <c r="B3" s="781"/>
      <c r="C3" s="781"/>
      <c r="D3" s="781"/>
      <c r="E3" s="781"/>
      <c r="F3" s="781"/>
      <c r="G3" s="781"/>
    </row>
    <row r="4" spans="1:7" ht="12.75" customHeight="1" x14ac:dyDescent="0.2">
      <c r="A4" s="714" t="s">
        <v>18</v>
      </c>
      <c r="B4" s="714"/>
      <c r="C4" s="714"/>
      <c r="D4" s="714"/>
      <c r="E4" s="714"/>
      <c r="F4" s="714"/>
      <c r="G4" s="714"/>
    </row>
    <row r="5" spans="1:7" ht="12.75" customHeight="1" x14ac:dyDescent="0.2">
      <c r="A5" s="713" t="s">
        <v>291</v>
      </c>
      <c r="B5" s="713"/>
      <c r="C5" s="713"/>
      <c r="D5" s="713"/>
      <c r="E5" s="713"/>
      <c r="F5" s="713"/>
      <c r="G5" s="713"/>
    </row>
    <row r="6" spans="1:7" ht="12.75" customHeight="1" x14ac:dyDescent="0.2">
      <c r="A6" s="714" t="s">
        <v>20</v>
      </c>
      <c r="B6" s="714"/>
      <c r="C6" s="714"/>
      <c r="D6" s="714"/>
      <c r="E6" s="714"/>
      <c r="F6" s="714"/>
      <c r="G6" s="714"/>
    </row>
    <row r="7" spans="1:7" ht="12.75" customHeight="1" x14ac:dyDescent="0.2">
      <c r="A7" s="781" t="s">
        <v>944</v>
      </c>
      <c r="B7" s="781"/>
      <c r="C7" s="781"/>
      <c r="D7" s="781"/>
      <c r="E7" s="781"/>
      <c r="F7" s="781"/>
      <c r="G7" s="781"/>
    </row>
    <row r="8" spans="1:7" ht="12.75" customHeight="1" x14ac:dyDescent="0.2">
      <c r="A8" s="118"/>
      <c r="B8" s="118"/>
      <c r="C8" s="118"/>
      <c r="D8" s="118"/>
      <c r="E8" s="118"/>
      <c r="F8" s="118"/>
      <c r="G8" s="118"/>
    </row>
    <row r="9" spans="1:7" ht="12.75" customHeight="1" x14ac:dyDescent="0.2">
      <c r="A9" s="100" t="s">
        <v>292</v>
      </c>
      <c r="D9" s="107"/>
      <c r="E9" s="105"/>
      <c r="G9" s="108">
        <v>1</v>
      </c>
    </row>
    <row r="10" spans="1:7" ht="12.75" customHeight="1" x14ac:dyDescent="0.2">
      <c r="A10" s="154"/>
      <c r="B10" s="155"/>
      <c r="C10" s="209"/>
      <c r="D10" s="782" t="s">
        <v>293</v>
      </c>
      <c r="E10" s="782"/>
      <c r="F10" s="209"/>
      <c r="G10" s="209"/>
    </row>
    <row r="11" spans="1:7" ht="12.75" customHeight="1" x14ac:dyDescent="0.2">
      <c r="A11" s="156" t="s">
        <v>294</v>
      </c>
      <c r="B11" s="783" t="s">
        <v>947</v>
      </c>
      <c r="C11" s="783"/>
      <c r="D11" s="784" t="s">
        <v>948</v>
      </c>
      <c r="E11" s="784"/>
      <c r="F11" s="785" t="s">
        <v>948</v>
      </c>
      <c r="G11" s="785"/>
    </row>
    <row r="12" spans="1:7" ht="12.75" customHeight="1" x14ac:dyDescent="0.2">
      <c r="A12" s="32"/>
      <c r="B12" s="786" t="s">
        <v>31</v>
      </c>
      <c r="C12" s="786"/>
      <c r="D12" s="787" t="s">
        <v>32</v>
      </c>
      <c r="E12" s="787"/>
      <c r="F12" s="788" t="s">
        <v>34</v>
      </c>
      <c r="G12" s="788"/>
    </row>
    <row r="13" spans="1:7" ht="12.75" customHeight="1" x14ac:dyDescent="0.2">
      <c r="A13" s="130" t="s">
        <v>298</v>
      </c>
      <c r="B13" s="774"/>
      <c r="C13" s="774"/>
      <c r="D13" s="774"/>
      <c r="E13" s="774"/>
      <c r="F13" s="774"/>
      <c r="G13" s="774"/>
    </row>
    <row r="14" spans="1:7" ht="12.75" customHeight="1" x14ac:dyDescent="0.2">
      <c r="A14" s="130" t="s">
        <v>196</v>
      </c>
      <c r="B14" s="772">
        <f>IF(SUM(B15:B17)&lt;0,0,SUM(B15:B17))</f>
        <v>0</v>
      </c>
      <c r="C14" s="772"/>
      <c r="D14" s="772">
        <f>IF(SUM(D15:D17)&lt;0,0,SUM(D15:D17))</f>
        <v>0</v>
      </c>
      <c r="E14" s="772"/>
      <c r="F14" s="772">
        <f>IF(SUM(F15:F17)&lt;0,0,SUM(F15:F17))</f>
        <v>2920180.38</v>
      </c>
      <c r="G14" s="772"/>
    </row>
    <row r="15" spans="1:7" ht="12.75" customHeight="1" x14ac:dyDescent="0.2">
      <c r="A15" s="17" t="s">
        <v>299</v>
      </c>
      <c r="B15" s="774">
        <v>1542481.77</v>
      </c>
      <c r="C15" s="774"/>
      <c r="D15" s="774">
        <v>0</v>
      </c>
      <c r="E15" s="774"/>
      <c r="F15" s="774">
        <v>3325113.17</v>
      </c>
      <c r="G15" s="774"/>
    </row>
    <row r="16" spans="1:7" ht="12.75" customHeight="1" x14ac:dyDescent="0.2">
      <c r="A16" s="17" t="s">
        <v>300</v>
      </c>
      <c r="B16" s="774"/>
      <c r="C16" s="774"/>
      <c r="D16" s="774">
        <v>0</v>
      </c>
      <c r="E16" s="774"/>
      <c r="F16" s="774"/>
      <c r="G16" s="774"/>
    </row>
    <row r="17" spans="1:7" ht="12.75" customHeight="1" x14ac:dyDescent="0.2">
      <c r="A17" s="17" t="s">
        <v>301</v>
      </c>
      <c r="B17" s="774">
        <v>-1547951.9</v>
      </c>
      <c r="C17" s="774"/>
      <c r="D17" s="774">
        <v>0</v>
      </c>
      <c r="E17" s="774"/>
      <c r="F17" s="774">
        <v>-404932.79</v>
      </c>
      <c r="G17" s="774"/>
    </row>
    <row r="18" spans="1:7" ht="12.75" customHeight="1" x14ac:dyDescent="0.2">
      <c r="A18" s="130" t="s">
        <v>302</v>
      </c>
      <c r="B18" s="772">
        <f>+B13-B14</f>
        <v>0</v>
      </c>
      <c r="C18" s="772"/>
      <c r="D18" s="772">
        <f>+D13-D14</f>
        <v>0</v>
      </c>
      <c r="E18" s="772"/>
      <c r="F18" s="772">
        <f>+F13-F14</f>
        <v>-2920180.38</v>
      </c>
      <c r="G18" s="772"/>
    </row>
    <row r="19" spans="1:7" ht="12.75" customHeight="1" x14ac:dyDescent="0.2">
      <c r="A19" s="130" t="s">
        <v>303</v>
      </c>
      <c r="B19" s="774"/>
      <c r="C19" s="774"/>
      <c r="D19" s="774"/>
      <c r="E19" s="774"/>
      <c r="F19" s="774"/>
      <c r="G19" s="774"/>
    </row>
    <row r="20" spans="1:7" ht="12.75" customHeight="1" x14ac:dyDescent="0.2">
      <c r="A20" s="130" t="s">
        <v>304</v>
      </c>
      <c r="B20" s="774"/>
      <c r="C20" s="774"/>
      <c r="D20" s="774"/>
      <c r="E20" s="774"/>
      <c r="F20" s="774"/>
      <c r="G20" s="774"/>
    </row>
    <row r="21" spans="1:7" ht="12.75" customHeight="1" x14ac:dyDescent="0.2">
      <c r="A21" s="211" t="s">
        <v>305</v>
      </c>
      <c r="B21" s="789">
        <f>+B18+B19-B20</f>
        <v>0</v>
      </c>
      <c r="C21" s="789"/>
      <c r="D21" s="789">
        <f>+D18+D19-D20</f>
        <v>0</v>
      </c>
      <c r="E21" s="789"/>
      <c r="F21" s="789">
        <f>+F18+F19-F20</f>
        <v>-2920180.38</v>
      </c>
      <c r="G21" s="789"/>
    </row>
    <row r="22" spans="1:7" ht="12.75" customHeight="1" x14ac:dyDescent="0.2">
      <c r="A22" s="129"/>
      <c r="B22" s="212"/>
      <c r="C22" s="212"/>
      <c r="D22" s="212"/>
      <c r="E22" s="212"/>
      <c r="F22" s="212"/>
      <c r="G22" s="212"/>
    </row>
    <row r="23" spans="1:7" ht="12.75" customHeight="1" x14ac:dyDescent="0.2">
      <c r="A23" s="154"/>
      <c r="B23" s="25"/>
      <c r="C23" s="213"/>
      <c r="D23" s="790" t="s">
        <v>268</v>
      </c>
      <c r="E23" s="790"/>
      <c r="F23" s="213"/>
      <c r="G23" s="213"/>
    </row>
    <row r="24" spans="1:7" ht="12.75" customHeight="1" x14ac:dyDescent="0.2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 x14ac:dyDescent="0.2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 x14ac:dyDescent="0.2">
      <c r="A26" s="219" t="s">
        <v>265</v>
      </c>
      <c r="B26" s="791">
        <f>+F21-D21</f>
        <v>-2920180.38</v>
      </c>
      <c r="C26" s="791"/>
      <c r="D26" s="791"/>
      <c r="E26" s="791">
        <f>+F21-B21</f>
        <v>-2920180.38</v>
      </c>
      <c r="F26" s="791"/>
      <c r="G26" s="791"/>
    </row>
    <row r="27" spans="1:7" ht="12.75" customHeight="1" x14ac:dyDescent="0.2">
      <c r="A27" s="129"/>
      <c r="B27" s="212"/>
      <c r="C27" s="212"/>
      <c r="D27" s="220"/>
      <c r="E27" s="220"/>
      <c r="F27" s="212"/>
      <c r="G27" s="212"/>
    </row>
    <row r="28" spans="1:7" ht="12.75" customHeight="1" x14ac:dyDescent="0.2">
      <c r="A28" s="753" t="s">
        <v>309</v>
      </c>
      <c r="B28" s="753"/>
      <c r="C28" s="753"/>
      <c r="D28" s="753"/>
      <c r="E28" s="720" t="s">
        <v>310</v>
      </c>
      <c r="F28" s="720"/>
      <c r="G28" s="720"/>
    </row>
    <row r="29" spans="1:7" ht="12.75" customHeight="1" x14ac:dyDescent="0.2">
      <c r="A29" s="753"/>
      <c r="B29" s="753"/>
      <c r="C29" s="753"/>
      <c r="D29" s="753"/>
      <c r="E29" s="720"/>
      <c r="F29" s="720"/>
      <c r="G29" s="720"/>
    </row>
    <row r="30" spans="1:7" ht="12.75" customHeight="1" x14ac:dyDescent="0.2">
      <c r="A30" s="219" t="s">
        <v>311</v>
      </c>
      <c r="B30" s="221"/>
      <c r="C30" s="221"/>
      <c r="D30" s="221"/>
      <c r="E30" s="792"/>
      <c r="F30" s="792"/>
      <c r="G30" s="792"/>
    </row>
    <row r="31" spans="1:7" ht="12.75" customHeight="1" x14ac:dyDescent="0.2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 x14ac:dyDescent="0.2">
      <c r="A32" s="753" t="s">
        <v>312</v>
      </c>
      <c r="B32" s="753"/>
      <c r="C32" s="753"/>
      <c r="D32" s="753"/>
      <c r="E32" s="753"/>
      <c r="F32" s="753"/>
      <c r="G32" s="753"/>
    </row>
    <row r="33" spans="1:7" ht="12.75" customHeight="1" x14ac:dyDescent="0.2">
      <c r="A33" s="154"/>
      <c r="B33" s="155"/>
      <c r="C33" s="209"/>
      <c r="D33" s="782" t="s">
        <v>293</v>
      </c>
      <c r="E33" s="782"/>
      <c r="F33" s="209"/>
      <c r="G33" s="209"/>
    </row>
    <row r="34" spans="1:7" ht="12.75" customHeight="1" x14ac:dyDescent="0.2">
      <c r="A34" s="156" t="s">
        <v>313</v>
      </c>
      <c r="B34" s="783" t="s">
        <v>295</v>
      </c>
      <c r="C34" s="783"/>
      <c r="D34" s="784" t="s">
        <v>296</v>
      </c>
      <c r="E34" s="784"/>
      <c r="F34" s="785" t="s">
        <v>297</v>
      </c>
      <c r="G34" s="785"/>
    </row>
    <row r="35" spans="1:7" ht="12.75" customHeight="1" x14ac:dyDescent="0.2">
      <c r="A35" s="32"/>
      <c r="B35" s="786" t="s">
        <v>31</v>
      </c>
      <c r="C35" s="786"/>
      <c r="D35" s="787" t="s">
        <v>32</v>
      </c>
      <c r="E35" s="787"/>
      <c r="F35" s="788" t="s">
        <v>34</v>
      </c>
      <c r="G35" s="788"/>
    </row>
    <row r="36" spans="1:7" ht="12.75" customHeight="1" x14ac:dyDescent="0.2">
      <c r="A36" s="129" t="s">
        <v>314</v>
      </c>
      <c r="B36" s="772">
        <f>SUM(B37:B38)</f>
        <v>0</v>
      </c>
      <c r="C36" s="772"/>
      <c r="D36" s="772">
        <f>SUM(D37:D38)</f>
        <v>0</v>
      </c>
      <c r="E36" s="772"/>
      <c r="F36" s="772">
        <f>SUM(F37:F38)</f>
        <v>0</v>
      </c>
      <c r="G36" s="772"/>
    </row>
    <row r="37" spans="1:7" ht="12.75" customHeight="1" x14ac:dyDescent="0.2">
      <c r="A37" s="129" t="s">
        <v>315</v>
      </c>
      <c r="B37" s="774"/>
      <c r="C37" s="774"/>
      <c r="D37" s="774"/>
      <c r="E37" s="774"/>
      <c r="F37" s="774"/>
      <c r="G37" s="774"/>
    </row>
    <row r="38" spans="1:7" ht="12.75" customHeight="1" x14ac:dyDescent="0.2">
      <c r="A38" s="129" t="s">
        <v>316</v>
      </c>
      <c r="B38" s="774"/>
      <c r="C38" s="774"/>
      <c r="D38" s="774"/>
      <c r="E38" s="774"/>
      <c r="F38" s="774"/>
      <c r="G38" s="774"/>
    </row>
    <row r="39" spans="1:7" ht="12.75" customHeight="1" x14ac:dyDescent="0.2">
      <c r="A39" s="100" t="s">
        <v>317</v>
      </c>
      <c r="B39" s="772">
        <f>SUM(B40:B43)</f>
        <v>0</v>
      </c>
      <c r="C39" s="772"/>
      <c r="D39" s="772">
        <f>SUM(D40:D43)</f>
        <v>0</v>
      </c>
      <c r="E39" s="772"/>
      <c r="F39" s="772">
        <f>SUM(F40:F43)</f>
        <v>0</v>
      </c>
      <c r="G39" s="772"/>
    </row>
    <row r="40" spans="1:7" ht="12.75" customHeight="1" x14ac:dyDescent="0.2">
      <c r="A40" s="100" t="s">
        <v>318</v>
      </c>
      <c r="B40" s="774"/>
      <c r="C40" s="774"/>
      <c r="D40" s="774"/>
      <c r="E40" s="774"/>
      <c r="F40" s="774"/>
      <c r="G40" s="774"/>
    </row>
    <row r="41" spans="1:7" ht="12.75" customHeight="1" x14ac:dyDescent="0.2">
      <c r="A41" s="100" t="s">
        <v>319</v>
      </c>
      <c r="B41" s="774"/>
      <c r="C41" s="774"/>
      <c r="D41" s="774"/>
      <c r="E41" s="774"/>
      <c r="F41" s="774"/>
      <c r="G41" s="774"/>
    </row>
    <row r="42" spans="1:7" ht="12.75" customHeight="1" x14ac:dyDescent="0.2">
      <c r="A42" s="100" t="s">
        <v>300</v>
      </c>
      <c r="B42" s="774"/>
      <c r="C42" s="774"/>
      <c r="D42" s="774"/>
      <c r="E42" s="774"/>
      <c r="F42" s="774"/>
      <c r="G42" s="774"/>
    </row>
    <row r="43" spans="1:7" ht="12.75" customHeight="1" x14ac:dyDescent="0.2">
      <c r="A43" s="129" t="s">
        <v>320</v>
      </c>
      <c r="B43" s="774"/>
      <c r="C43" s="774"/>
      <c r="D43" s="774"/>
      <c r="E43" s="774"/>
      <c r="F43" s="774"/>
      <c r="G43" s="774"/>
    </row>
    <row r="44" spans="1:7" ht="12.75" customHeight="1" x14ac:dyDescent="0.2">
      <c r="A44" s="100" t="s">
        <v>321</v>
      </c>
      <c r="B44" s="772">
        <f>+B36-B39</f>
        <v>0</v>
      </c>
      <c r="C44" s="772"/>
      <c r="D44" s="772">
        <f>+D36-D39</f>
        <v>0</v>
      </c>
      <c r="E44" s="772"/>
      <c r="F44" s="772">
        <f>+F36-F39</f>
        <v>0</v>
      </c>
      <c r="G44" s="772"/>
    </row>
    <row r="45" spans="1:7" ht="12.75" customHeight="1" x14ac:dyDescent="0.2">
      <c r="A45" s="100" t="s">
        <v>322</v>
      </c>
      <c r="B45" s="774"/>
      <c r="C45" s="774"/>
      <c r="D45" s="774"/>
      <c r="E45" s="774"/>
      <c r="F45" s="774"/>
      <c r="G45" s="774"/>
    </row>
    <row r="46" spans="1:7" ht="12.75" customHeight="1" x14ac:dyDescent="0.2">
      <c r="A46" s="224" t="s">
        <v>323</v>
      </c>
      <c r="B46" s="793">
        <f>+B44-B45</f>
        <v>0</v>
      </c>
      <c r="C46" s="793"/>
      <c r="D46" s="793">
        <f>+D44-D45</f>
        <v>0</v>
      </c>
      <c r="E46" s="793"/>
      <c r="F46" s="793">
        <f>+F44-F45</f>
        <v>0</v>
      </c>
      <c r="G46" s="793"/>
    </row>
    <row r="47" spans="1:7" ht="12.75" customHeight="1" x14ac:dyDescent="0.2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A28:D29"/>
    <mergeCell ref="E28:G29"/>
    <mergeCell ref="E30:G30"/>
    <mergeCell ref="A32:G32"/>
    <mergeCell ref="D33:E33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374999999999999" right="0.19652777777777777" top="0.39374999999999999" bottom="0.1965277777777777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topLeftCell="A31" zoomScale="116" zoomScaleNormal="116" workbookViewId="0">
      <selection activeCell="A65" sqref="A65:E65"/>
    </sheetView>
  </sheetViews>
  <sheetFormatPr defaultColWidth="7.85546875" defaultRowHeight="11.25" customHeight="1" x14ac:dyDescent="0.2"/>
  <cols>
    <col min="1" max="1" width="55" style="226" customWidth="1"/>
    <col min="2" max="3" width="17.42578125" style="226" customWidth="1"/>
    <col min="4" max="4" width="17.42578125" style="13" customWidth="1"/>
    <col min="5" max="5" width="17.42578125" style="226" customWidth="1"/>
    <col min="6" max="16384" width="7.85546875" style="226"/>
  </cols>
  <sheetData>
    <row r="1" spans="1:5" ht="11.25" customHeight="1" x14ac:dyDescent="0.2">
      <c r="A1" s="12" t="s">
        <v>324</v>
      </c>
    </row>
    <row r="2" spans="1:5" ht="11.25" customHeight="1" x14ac:dyDescent="0.2">
      <c r="A2" s="18"/>
      <c r="B2" s="18"/>
      <c r="C2" s="18"/>
      <c r="D2" s="17"/>
      <c r="E2" s="18"/>
    </row>
    <row r="3" spans="1:5" ht="11.25" customHeight="1" x14ac:dyDescent="0.2">
      <c r="A3" s="798" t="s">
        <v>918</v>
      </c>
      <c r="B3" s="798"/>
      <c r="C3" s="798"/>
      <c r="D3" s="798"/>
      <c r="E3" s="798"/>
    </row>
    <row r="4" spans="1:5" ht="11.25" customHeight="1" x14ac:dyDescent="0.2">
      <c r="A4" s="699" t="s">
        <v>18</v>
      </c>
      <c r="B4" s="699"/>
      <c r="C4" s="699"/>
      <c r="D4" s="699"/>
      <c r="E4" s="699"/>
    </row>
    <row r="5" spans="1:5" ht="11.25" customHeight="1" x14ac:dyDescent="0.2">
      <c r="A5" s="698" t="s">
        <v>325</v>
      </c>
      <c r="B5" s="698"/>
      <c r="C5" s="698"/>
      <c r="D5" s="698"/>
      <c r="E5" s="698"/>
    </row>
    <row r="6" spans="1:5" ht="11.25" customHeight="1" x14ac:dyDescent="0.2">
      <c r="A6" s="699" t="s">
        <v>20</v>
      </c>
      <c r="B6" s="699"/>
      <c r="C6" s="699"/>
      <c r="D6" s="699"/>
      <c r="E6" s="699"/>
    </row>
    <row r="7" spans="1:5" ht="11.25" customHeight="1" x14ac:dyDescent="0.2">
      <c r="A7" s="798" t="s">
        <v>944</v>
      </c>
      <c r="B7" s="798"/>
      <c r="C7" s="798"/>
      <c r="D7" s="798"/>
      <c r="E7" s="798"/>
    </row>
    <row r="8" spans="1:5" ht="11.25" customHeight="1" x14ac:dyDescent="0.2">
      <c r="A8" s="18"/>
      <c r="B8" s="18"/>
      <c r="C8" s="18"/>
      <c r="D8" s="18"/>
      <c r="E8" s="18"/>
    </row>
    <row r="9" spans="1:5" ht="11.25" customHeight="1" x14ac:dyDescent="0.2">
      <c r="A9" s="227" t="s">
        <v>326</v>
      </c>
      <c r="E9" s="21">
        <v>1</v>
      </c>
    </row>
    <row r="10" spans="1:5" ht="11.25" customHeight="1" x14ac:dyDescent="0.2">
      <c r="A10" s="228"/>
      <c r="B10" s="71" t="s">
        <v>22</v>
      </c>
      <c r="C10" s="700" t="s">
        <v>23</v>
      </c>
      <c r="D10" s="700"/>
      <c r="E10" s="700"/>
    </row>
    <row r="11" spans="1:5" ht="11.25" customHeight="1" x14ac:dyDescent="0.2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 x14ac:dyDescent="0.2">
      <c r="A12" s="230"/>
      <c r="B12" s="231"/>
      <c r="C12" s="33"/>
      <c r="D12" s="232" t="s">
        <v>212</v>
      </c>
      <c r="E12" s="233" t="s">
        <v>213</v>
      </c>
    </row>
    <row r="13" spans="1:5" ht="11.25" customHeight="1" x14ac:dyDescent="0.2">
      <c r="A13" s="234" t="s">
        <v>328</v>
      </c>
      <c r="B13" s="204">
        <f>+B14+B15+B18+B21+B24</f>
        <v>30035000</v>
      </c>
      <c r="C13" s="204">
        <f>+C14+C15+C18+C21+C24</f>
        <v>4834452.21</v>
      </c>
      <c r="D13" s="204">
        <f>+D14+D15+D18+D21+D24</f>
        <v>4834452.21</v>
      </c>
      <c r="E13" s="235">
        <f>+E14+E15+E18+E21+E24</f>
        <v>4536528.1899999995</v>
      </c>
    </row>
    <row r="14" spans="1:5" ht="11.25" customHeight="1" x14ac:dyDescent="0.2">
      <c r="A14" s="234" t="s">
        <v>329</v>
      </c>
      <c r="B14" s="205">
        <f>'Anexo 1 - BO'!C15</f>
        <v>622000</v>
      </c>
      <c r="C14" s="205">
        <f>'Anexo 1 - BO'!D15</f>
        <v>50958.23</v>
      </c>
      <c r="D14" s="205">
        <f>'Anexo 1 - BO'!G15</f>
        <v>50958.23</v>
      </c>
      <c r="E14" s="236">
        <v>113635.85</v>
      </c>
    </row>
    <row r="15" spans="1:5" ht="11.25" customHeight="1" x14ac:dyDescent="0.2">
      <c r="A15" s="234" t="s">
        <v>330</v>
      </c>
      <c r="B15" s="204">
        <f>SUM(B16:B17)</f>
        <v>209000</v>
      </c>
      <c r="C15" s="204">
        <f>SUM(C16:C17)</f>
        <v>60898.96</v>
      </c>
      <c r="D15" s="204">
        <f>SUM(D16:D17)</f>
        <v>60898.96</v>
      </c>
      <c r="E15" s="235">
        <f>SUM(E16:E17)</f>
        <v>3755.87</v>
      </c>
    </row>
    <row r="16" spans="1:5" ht="11.25" customHeight="1" x14ac:dyDescent="0.2">
      <c r="A16" s="234" t="s">
        <v>331</v>
      </c>
      <c r="B16" s="205">
        <v>0</v>
      </c>
      <c r="C16" s="205"/>
      <c r="D16" s="205"/>
      <c r="E16" s="236"/>
    </row>
    <row r="17" spans="1:5" ht="11.25" customHeight="1" x14ac:dyDescent="0.2">
      <c r="A17" s="234" t="s">
        <v>224</v>
      </c>
      <c r="B17" s="205">
        <v>209000</v>
      </c>
      <c r="C17" s="205">
        <f>'Anexo 1 - BO'!D19</f>
        <v>60898.96</v>
      </c>
      <c r="D17" s="205">
        <f>'Anexo 1 - BO'!G22</f>
        <v>60898.96</v>
      </c>
      <c r="E17" s="236">
        <v>3755.87</v>
      </c>
    </row>
    <row r="18" spans="1:5" ht="11.25" customHeight="1" x14ac:dyDescent="0.2">
      <c r="A18" s="234" t="s">
        <v>332</v>
      </c>
      <c r="B18" s="204">
        <f>SUM(B19:B20)</f>
        <v>9000</v>
      </c>
      <c r="C18" s="204">
        <f>SUM(C19:C20)</f>
        <v>0</v>
      </c>
      <c r="D18" s="204">
        <f>SUM(D19:D20)</f>
        <v>0</v>
      </c>
      <c r="E18" s="235">
        <f>SUM(E19:E20)</f>
        <v>0</v>
      </c>
    </row>
    <row r="19" spans="1:5" ht="11.25" customHeight="1" x14ac:dyDescent="0.2">
      <c r="A19" s="234" t="s">
        <v>225</v>
      </c>
      <c r="B19" s="205">
        <f>'Anexo 1 - BO'!C23</f>
        <v>214000</v>
      </c>
      <c r="C19" s="205">
        <v>12898.28</v>
      </c>
      <c r="D19" s="205">
        <f>C19</f>
        <v>12898.28</v>
      </c>
      <c r="E19" s="236">
        <v>17185.21</v>
      </c>
    </row>
    <row r="20" spans="1:5" ht="11.25" customHeight="1" x14ac:dyDescent="0.2">
      <c r="A20" s="234" t="s">
        <v>333</v>
      </c>
      <c r="B20" s="205">
        <v>-205000</v>
      </c>
      <c r="C20" s="205">
        <v>-12898.28</v>
      </c>
      <c r="D20" s="205">
        <f>C20</f>
        <v>-12898.28</v>
      </c>
      <c r="E20" s="236">
        <v>-17185.21</v>
      </c>
    </row>
    <row r="21" spans="1:5" ht="11.25" customHeight="1" x14ac:dyDescent="0.2">
      <c r="A21" s="234" t="s">
        <v>194</v>
      </c>
      <c r="B21" s="204">
        <f>SUM(B22:B23)</f>
        <v>29179000</v>
      </c>
      <c r="C21" s="204">
        <f>SUM(C22:C23)</f>
        <v>4722595.0199999996</v>
      </c>
      <c r="D21" s="204">
        <f>SUM(D22:D23)</f>
        <v>4722595.0199999996</v>
      </c>
      <c r="E21" s="235">
        <f>SUM(E22:E23)</f>
        <v>4419136.47</v>
      </c>
    </row>
    <row r="22" spans="1:5" ht="11.25" customHeight="1" x14ac:dyDescent="0.2">
      <c r="A22" s="82" t="s">
        <v>334</v>
      </c>
      <c r="B22" s="196"/>
      <c r="C22" s="196"/>
      <c r="D22" s="196"/>
      <c r="E22" s="237"/>
    </row>
    <row r="23" spans="1:5" ht="11.25" customHeight="1" x14ac:dyDescent="0.2">
      <c r="A23" s="82" t="s">
        <v>335</v>
      </c>
      <c r="B23" s="196">
        <v>29179000</v>
      </c>
      <c r="C23" s="196">
        <v>4722595.0199999996</v>
      </c>
      <c r="D23" s="196">
        <f>C23</f>
        <v>4722595.0199999996</v>
      </c>
      <c r="E23" s="237">
        <v>4419136.47</v>
      </c>
    </row>
    <row r="24" spans="1:5" ht="11.25" customHeight="1" x14ac:dyDescent="0.2">
      <c r="A24" s="234" t="s">
        <v>336</v>
      </c>
      <c r="B24" s="204">
        <f>SUM(B25:B26)</f>
        <v>16000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 x14ac:dyDescent="0.2">
      <c r="A25" s="234" t="s">
        <v>337</v>
      </c>
      <c r="B25" s="205">
        <v>10000</v>
      </c>
      <c r="C25" s="205"/>
      <c r="D25" s="205"/>
      <c r="E25" s="236"/>
    </row>
    <row r="26" spans="1:5" ht="11.25" customHeight="1" x14ac:dyDescent="0.2">
      <c r="A26" s="82" t="s">
        <v>338</v>
      </c>
      <c r="B26" s="196">
        <v>6000</v>
      </c>
      <c r="C26" s="196"/>
      <c r="D26" s="196"/>
      <c r="E26" s="237"/>
    </row>
    <row r="27" spans="1:5" ht="11.25" customHeight="1" x14ac:dyDescent="0.2">
      <c r="A27" s="82" t="s">
        <v>339</v>
      </c>
      <c r="B27" s="194">
        <f>+B28+B29+B30+B31+B34</f>
        <v>7755000</v>
      </c>
      <c r="C27" s="194">
        <f>+C28+C29+C30+C31+C34</f>
        <v>0</v>
      </c>
      <c r="D27" s="194">
        <f>+D28+D29+D30+D31+D34</f>
        <v>0</v>
      </c>
      <c r="E27" s="238">
        <f>+E28+E29+E30+E31+E34</f>
        <v>107600</v>
      </c>
    </row>
    <row r="28" spans="1:5" ht="11.25" customHeight="1" x14ac:dyDescent="0.2">
      <c r="A28" s="82" t="s">
        <v>340</v>
      </c>
      <c r="B28" s="196"/>
      <c r="C28" s="196"/>
      <c r="D28" s="196"/>
      <c r="E28" s="237"/>
    </row>
    <row r="29" spans="1:5" ht="11.25" customHeight="1" x14ac:dyDescent="0.2">
      <c r="A29" s="82" t="s">
        <v>341</v>
      </c>
      <c r="B29" s="196"/>
      <c r="C29" s="196"/>
      <c r="D29" s="196"/>
      <c r="E29" s="237"/>
    </row>
    <row r="30" spans="1:5" s="239" customFormat="1" ht="11.25" customHeight="1" x14ac:dyDescent="0.2">
      <c r="A30" s="82" t="s">
        <v>342</v>
      </c>
      <c r="B30" s="196"/>
      <c r="C30" s="196"/>
      <c r="D30" s="196"/>
      <c r="E30" s="237"/>
    </row>
    <row r="31" spans="1:5" ht="11.25" customHeight="1" x14ac:dyDescent="0.2">
      <c r="A31" s="82" t="s">
        <v>343</v>
      </c>
      <c r="B31" s="194">
        <f>SUM(B32:B33)</f>
        <v>7755000</v>
      </c>
      <c r="C31" s="194">
        <f>SUM(C32:C33)</f>
        <v>0</v>
      </c>
      <c r="D31" s="194">
        <f>SUM(D32:D33)</f>
        <v>0</v>
      </c>
      <c r="E31" s="238">
        <f>SUM(E32:E33)</f>
        <v>107600</v>
      </c>
    </row>
    <row r="32" spans="1:5" ht="11.25" customHeight="1" x14ac:dyDescent="0.2">
      <c r="A32" s="82" t="s">
        <v>334</v>
      </c>
      <c r="B32" s="196">
        <v>7755000</v>
      </c>
      <c r="C32" s="196">
        <v>0</v>
      </c>
      <c r="D32" s="196">
        <v>0</v>
      </c>
      <c r="E32" s="237">
        <v>107600</v>
      </c>
    </row>
    <row r="33" spans="1:5" ht="11.25" customHeight="1" x14ac:dyDescent="0.2">
      <c r="A33" s="82" t="s">
        <v>344</v>
      </c>
      <c r="B33" s="196"/>
      <c r="C33" s="196"/>
      <c r="D33" s="196"/>
      <c r="E33" s="237"/>
    </row>
    <row r="34" spans="1:5" ht="11.25" customHeight="1" x14ac:dyDescent="0.2">
      <c r="A34" s="82" t="s">
        <v>282</v>
      </c>
      <c r="B34" s="196"/>
      <c r="C34" s="196"/>
      <c r="D34" s="196"/>
      <c r="E34" s="237"/>
    </row>
    <row r="35" spans="1:5" ht="11.25" customHeight="1" x14ac:dyDescent="0.2">
      <c r="A35" s="82" t="s">
        <v>345</v>
      </c>
      <c r="B35" s="194">
        <f>+B27-B28-B29-B30</f>
        <v>7755000</v>
      </c>
      <c r="C35" s="194">
        <f>+C27-C28-C29-C30</f>
        <v>0</v>
      </c>
      <c r="D35" s="194">
        <f>+D27-D28-D29-D30</f>
        <v>0</v>
      </c>
      <c r="E35" s="238">
        <f>+E27-E28-E29-E30</f>
        <v>107600</v>
      </c>
    </row>
    <row r="36" spans="1:5" ht="11.25" customHeight="1" x14ac:dyDescent="0.2">
      <c r="A36" s="240" t="s">
        <v>346</v>
      </c>
      <c r="B36" s="241">
        <f>+B35+B13</f>
        <v>37790000</v>
      </c>
      <c r="C36" s="241">
        <f>+C35+C13</f>
        <v>4834452.21</v>
      </c>
      <c r="D36" s="241">
        <f>+D35+D13</f>
        <v>4834452.21</v>
      </c>
      <c r="E36" s="242">
        <f>+E35+E13</f>
        <v>4644128.1899999995</v>
      </c>
    </row>
    <row r="37" spans="1:5" ht="11.25" customHeight="1" x14ac:dyDescent="0.2">
      <c r="A37" s="84"/>
      <c r="B37" s="243"/>
      <c r="C37" s="244"/>
      <c r="D37" s="17"/>
      <c r="E37" s="17"/>
    </row>
    <row r="38" spans="1:5" ht="11.25" customHeight="1" x14ac:dyDescent="0.2">
      <c r="A38" s="228"/>
      <c r="B38" s="71" t="s">
        <v>105</v>
      </c>
      <c r="C38" s="794" t="s">
        <v>108</v>
      </c>
      <c r="D38" s="794"/>
      <c r="E38" s="794"/>
    </row>
    <row r="39" spans="1:5" ht="11.25" customHeight="1" x14ac:dyDescent="0.2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 x14ac:dyDescent="0.2">
      <c r="A40" s="230"/>
      <c r="B40" s="231"/>
      <c r="C40" s="33"/>
      <c r="D40" s="232" t="s">
        <v>212</v>
      </c>
      <c r="E40" s="233" t="s">
        <v>213</v>
      </c>
    </row>
    <row r="41" spans="1:5" ht="11.25" customHeight="1" x14ac:dyDescent="0.2">
      <c r="A41" s="82" t="s">
        <v>348</v>
      </c>
      <c r="B41" s="192">
        <f>SUM(B42:B44)</f>
        <v>29242131.149999999</v>
      </c>
      <c r="C41" s="192">
        <f>SUM(C42:C44)</f>
        <v>3478896.0300000003</v>
      </c>
      <c r="D41" s="192">
        <f>SUM(D42:D44)</f>
        <v>3478896.0300000003</v>
      </c>
      <c r="E41" s="245">
        <f>SUM(E42:E44)</f>
        <v>3053598.62</v>
      </c>
    </row>
    <row r="42" spans="1:5" ht="11.25" customHeight="1" x14ac:dyDescent="0.2">
      <c r="A42" s="82" t="s">
        <v>349</v>
      </c>
      <c r="B42" s="246">
        <v>19206574</v>
      </c>
      <c r="C42" s="246">
        <v>2209339.29</v>
      </c>
      <c r="D42" s="246">
        <f>C42</f>
        <v>2209339.29</v>
      </c>
      <c r="E42" s="246">
        <v>2043438.3</v>
      </c>
    </row>
    <row r="43" spans="1:5" ht="11.25" customHeight="1" x14ac:dyDescent="0.2">
      <c r="A43" s="82" t="s">
        <v>350</v>
      </c>
      <c r="B43" s="196"/>
      <c r="C43" s="196"/>
      <c r="D43" s="196"/>
      <c r="E43" s="237"/>
    </row>
    <row r="44" spans="1:5" ht="11.25" customHeight="1" x14ac:dyDescent="0.2">
      <c r="A44" s="82" t="s">
        <v>351</v>
      </c>
      <c r="B44" s="246">
        <v>10035557.15</v>
      </c>
      <c r="C44" s="246">
        <v>1269556.74</v>
      </c>
      <c r="D44" s="246">
        <f>C44</f>
        <v>1269556.74</v>
      </c>
      <c r="E44" s="247">
        <v>1010160.32</v>
      </c>
    </row>
    <row r="45" spans="1:5" ht="11.25" customHeight="1" x14ac:dyDescent="0.2">
      <c r="A45" s="82" t="s">
        <v>352</v>
      </c>
      <c r="B45" s="192">
        <f>+B41-B43</f>
        <v>29242131.149999999</v>
      </c>
      <c r="C45" s="192">
        <f>+C41-C43</f>
        <v>3478896.0300000003</v>
      </c>
      <c r="D45" s="192">
        <f>+D41-D43</f>
        <v>3478896.0300000003</v>
      </c>
      <c r="E45" s="245">
        <f>+E41-E43</f>
        <v>3053598.62</v>
      </c>
    </row>
    <row r="46" spans="1:5" ht="11.25" customHeight="1" x14ac:dyDescent="0.2">
      <c r="A46" s="10" t="s">
        <v>353</v>
      </c>
      <c r="B46" s="194">
        <f>+B47+B52+B48</f>
        <v>8457868.8499999996</v>
      </c>
      <c r="C46" s="194">
        <f>+C47+C52</f>
        <v>222371.07</v>
      </c>
      <c r="D46" s="194">
        <f>+D47+D52</f>
        <v>222371.07</v>
      </c>
      <c r="E46" s="238">
        <f>+E47+E52</f>
        <v>0</v>
      </c>
    </row>
    <row r="47" spans="1:5" ht="11.25" customHeight="1" x14ac:dyDescent="0.2">
      <c r="A47" s="82" t="s">
        <v>319</v>
      </c>
      <c r="B47" s="196">
        <v>8457868.8499999996</v>
      </c>
      <c r="C47" s="196">
        <v>222371.07</v>
      </c>
      <c r="D47" s="196">
        <f>C47</f>
        <v>222371.07</v>
      </c>
      <c r="E47" s="237">
        <v>0</v>
      </c>
    </row>
    <row r="48" spans="1:5" ht="11.25" customHeight="1" x14ac:dyDescent="0.2">
      <c r="A48" s="82" t="s">
        <v>354</v>
      </c>
      <c r="B48" s="194">
        <f>SUM(B49:B51)</f>
        <v>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 x14ac:dyDescent="0.2">
      <c r="A49" s="82" t="s">
        <v>355</v>
      </c>
      <c r="B49" s="196"/>
      <c r="C49" s="196"/>
      <c r="D49" s="196"/>
      <c r="E49" s="237"/>
    </row>
    <row r="50" spans="1:5" ht="11.25" customHeight="1" x14ac:dyDescent="0.2">
      <c r="A50" s="82" t="s">
        <v>356</v>
      </c>
      <c r="B50" s="196"/>
      <c r="C50" s="196"/>
      <c r="D50" s="196"/>
      <c r="E50" s="237"/>
    </row>
    <row r="51" spans="1:5" ht="11.25" customHeight="1" x14ac:dyDescent="0.2">
      <c r="A51" s="82" t="s">
        <v>357</v>
      </c>
      <c r="B51" s="196">
        <f>'Anexo 1 - BO'!B100</f>
        <v>0</v>
      </c>
      <c r="C51" s="196"/>
      <c r="D51" s="196"/>
      <c r="E51" s="237"/>
    </row>
    <row r="52" spans="1:5" ht="11.25" customHeight="1" x14ac:dyDescent="0.2">
      <c r="A52" s="82" t="s">
        <v>358</v>
      </c>
      <c r="B52" s="196">
        <f>'Anexo 1 - BO'!B101</f>
        <v>0</v>
      </c>
      <c r="C52" s="196"/>
      <c r="D52" s="196"/>
      <c r="E52" s="237"/>
    </row>
    <row r="53" spans="1:5" ht="11.25" customHeight="1" x14ac:dyDescent="0.2">
      <c r="A53" s="10" t="s">
        <v>359</v>
      </c>
      <c r="B53" s="194">
        <f>+B46-B49-B50-B52</f>
        <v>8457868.8499999996</v>
      </c>
      <c r="C53" s="194">
        <f>+C46-C49-C50-C52</f>
        <v>222371.07</v>
      </c>
      <c r="D53" s="194">
        <f>+D46-D49-D50-D52</f>
        <v>222371.07</v>
      </c>
      <c r="E53" s="238">
        <f>+E46-E49-E50-E52</f>
        <v>0</v>
      </c>
    </row>
    <row r="54" spans="1:5" ht="11.25" customHeight="1" x14ac:dyDescent="0.2">
      <c r="A54" s="10" t="s">
        <v>360</v>
      </c>
      <c r="B54" s="196">
        <v>300000</v>
      </c>
      <c r="C54" s="196"/>
      <c r="D54" s="196"/>
      <c r="E54" s="237"/>
    </row>
    <row r="55" spans="1:5" ht="11.25" customHeight="1" x14ac:dyDescent="0.2">
      <c r="A55" s="10" t="s">
        <v>361</v>
      </c>
      <c r="B55" s="196"/>
      <c r="C55" s="196"/>
      <c r="D55" s="196"/>
      <c r="E55" s="237"/>
    </row>
    <row r="56" spans="1:5" ht="11.25" customHeight="1" x14ac:dyDescent="0.2">
      <c r="A56" s="164" t="s">
        <v>362</v>
      </c>
      <c r="B56" s="241">
        <f>+B45+B53+B54+B55</f>
        <v>38000000</v>
      </c>
      <c r="C56" s="241">
        <f>+C45+C53+C54+C55</f>
        <v>3701267.1</v>
      </c>
      <c r="D56" s="241">
        <f>+D45+D53+D54+D55</f>
        <v>3701267.1</v>
      </c>
      <c r="E56" s="242">
        <f>+E45+E53+E54+E55</f>
        <v>3053598.62</v>
      </c>
    </row>
    <row r="57" spans="1:5" ht="11.25" customHeight="1" x14ac:dyDescent="0.2">
      <c r="A57" s="248"/>
      <c r="B57" s="249"/>
      <c r="C57" s="249"/>
      <c r="D57" s="249"/>
      <c r="E57" s="249"/>
    </row>
    <row r="58" spans="1:5" ht="11.25" customHeight="1" x14ac:dyDescent="0.2">
      <c r="A58" s="164" t="s">
        <v>363</v>
      </c>
      <c r="B58" s="242">
        <f>+B36-B56</f>
        <v>-210000</v>
      </c>
      <c r="C58" s="242">
        <f>+C36-C56</f>
        <v>1133185.1099999999</v>
      </c>
      <c r="D58" s="242">
        <f>+D36-D56</f>
        <v>1133185.1099999999</v>
      </c>
      <c r="E58" s="242">
        <f>+E36-E56</f>
        <v>1590529.5699999994</v>
      </c>
    </row>
    <row r="59" spans="1:5" ht="11.25" customHeight="1" x14ac:dyDescent="0.2">
      <c r="A59" s="248"/>
      <c r="B59" s="243"/>
      <c r="C59" s="222"/>
      <c r="D59" s="222"/>
      <c r="E59" s="222"/>
    </row>
    <row r="60" spans="1:5" ht="11.25" customHeight="1" x14ac:dyDescent="0.2">
      <c r="A60" s="164" t="s">
        <v>364</v>
      </c>
      <c r="B60" s="250" t="s">
        <v>365</v>
      </c>
      <c r="C60" s="250" t="s">
        <v>365</v>
      </c>
      <c r="D60" s="681">
        <v>474268.97</v>
      </c>
      <c r="E60" s="251"/>
    </row>
    <row r="61" spans="1:5" ht="11.25" customHeight="1" x14ac:dyDescent="0.2">
      <c r="A61" s="82"/>
      <c r="B61" s="17"/>
      <c r="C61" s="17"/>
      <c r="D61" s="17"/>
      <c r="E61" s="17"/>
    </row>
    <row r="62" spans="1:5" ht="11.25" customHeight="1" x14ac:dyDescent="0.2">
      <c r="A62" s="795" t="s">
        <v>309</v>
      </c>
      <c r="B62" s="795"/>
      <c r="C62" s="795"/>
      <c r="D62" s="795"/>
      <c r="E62" s="700" t="s">
        <v>310</v>
      </c>
    </row>
    <row r="63" spans="1:5" ht="11.25" customHeight="1" x14ac:dyDescent="0.2">
      <c r="A63" s="795"/>
      <c r="B63" s="795"/>
      <c r="C63" s="795"/>
      <c r="D63" s="795"/>
      <c r="E63" s="700"/>
    </row>
    <row r="64" spans="1:5" ht="11.25" customHeight="1" x14ac:dyDescent="0.2">
      <c r="A64" s="796" t="s">
        <v>366</v>
      </c>
      <c r="B64" s="796"/>
      <c r="C64" s="796"/>
      <c r="D64" s="796"/>
      <c r="E64" s="252">
        <v>34858525</v>
      </c>
    </row>
    <row r="65" spans="1:5" ht="11.25" customHeight="1" x14ac:dyDescent="0.2">
      <c r="A65" s="797" t="s">
        <v>138</v>
      </c>
      <c r="B65" s="797"/>
      <c r="C65" s="797"/>
      <c r="D65" s="797"/>
      <c r="E65" s="797"/>
    </row>
  </sheetData>
  <sheetProtection password="DA51" sheet="1" selectLockedCells="1"/>
  <mergeCells count="11">
    <mergeCell ref="C10:E10"/>
    <mergeCell ref="C38:E38"/>
    <mergeCell ref="A62:D63"/>
    <mergeCell ref="E62:E63"/>
    <mergeCell ref="A64:D64"/>
    <mergeCell ref="A65:E65"/>
    <mergeCell ref="A3:E3"/>
    <mergeCell ref="A4:E4"/>
    <mergeCell ref="A5:E5"/>
    <mergeCell ref="A6:E6"/>
    <mergeCell ref="A7:E7"/>
  </mergeCells>
  <printOptions horizontalCentered="1"/>
  <pageMargins left="0.31527777777777777" right="0.27569444444444446" top="0.59027777777777779" bottom="0.39305555555555555" header="0.51180555555555551" footer="0.19652777777777777"/>
  <pageSetup paperSize="9" scale="80" firstPageNumber="0" orientation="portrait" horizontalDpi="300" verticalDpi="30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90" zoomScaleNormal="90" workbookViewId="0">
      <selection activeCell="A29" sqref="A29"/>
    </sheetView>
  </sheetViews>
  <sheetFormatPr defaultColWidth="3.28515625" defaultRowHeight="12.75" customHeight="1" x14ac:dyDescent="0.2"/>
  <cols>
    <col min="1" max="1" width="51" style="212" customWidth="1"/>
    <col min="2" max="11" width="12.5703125" style="212" customWidth="1"/>
    <col min="12" max="16384" width="3.28515625" style="129"/>
  </cols>
  <sheetData>
    <row r="1" spans="1:11" s="254" customFormat="1" ht="15.75" customHeight="1" x14ac:dyDescent="0.25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 x14ac:dyDescent="0.2">
      <c r="A3" s="781" t="s">
        <v>916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</row>
    <row r="4" spans="1:11" ht="12.75" customHeight="1" x14ac:dyDescent="0.2">
      <c r="A4" s="714" t="s">
        <v>18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</row>
    <row r="5" spans="1:11" ht="12.75" customHeight="1" x14ac:dyDescent="0.2">
      <c r="A5" s="713" t="s">
        <v>368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</row>
    <row r="6" spans="1:11" ht="12.75" customHeight="1" x14ac:dyDescent="0.2">
      <c r="A6" s="714" t="s">
        <v>20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</row>
    <row r="7" spans="1:11" ht="12.75" customHeight="1" x14ac:dyDescent="0.2">
      <c r="A7" s="781" t="s">
        <v>944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</row>
    <row r="8" spans="1:11" ht="12.75" customHeight="1" x14ac:dyDescent="0.2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 x14ac:dyDescent="0.2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 x14ac:dyDescent="0.2">
      <c r="A10" s="109"/>
      <c r="B10" s="799" t="s">
        <v>370</v>
      </c>
      <c r="C10" s="799"/>
      <c r="D10" s="799"/>
      <c r="E10" s="799"/>
      <c r="F10" s="799"/>
      <c r="G10" s="800" t="s">
        <v>371</v>
      </c>
      <c r="H10" s="800"/>
      <c r="I10" s="800"/>
      <c r="J10" s="800"/>
      <c r="K10" s="800"/>
    </row>
    <row r="11" spans="1:11" ht="12.75" customHeight="1" x14ac:dyDescent="0.2">
      <c r="A11" s="256"/>
      <c r="B11" s="799" t="s">
        <v>372</v>
      </c>
      <c r="C11" s="799"/>
      <c r="D11" s="257"/>
      <c r="E11" s="257"/>
      <c r="F11" s="257"/>
      <c r="G11" s="799" t="s">
        <v>372</v>
      </c>
      <c r="H11" s="799"/>
      <c r="I11" s="257"/>
      <c r="J11" s="257"/>
      <c r="K11" s="258"/>
    </row>
    <row r="12" spans="1:11" ht="12.75" customHeight="1" x14ac:dyDescent="0.2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 x14ac:dyDescent="0.2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 x14ac:dyDescent="0.2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 x14ac:dyDescent="0.2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 x14ac:dyDescent="0.2">
      <c r="A16" s="104" t="s">
        <v>384</v>
      </c>
      <c r="B16" s="269">
        <f t="shared" ref="B16:K16" si="0">SUM(B18,B20,B22,B24)</f>
        <v>52387.4</v>
      </c>
      <c r="C16" s="269">
        <f t="shared" si="0"/>
        <v>1495564.5</v>
      </c>
      <c r="D16" s="269">
        <f t="shared" si="0"/>
        <v>0</v>
      </c>
      <c r="E16" s="269">
        <f t="shared" si="0"/>
        <v>1143019.1100000001</v>
      </c>
      <c r="F16" s="269">
        <f t="shared" si="0"/>
        <v>404932.7899999998</v>
      </c>
      <c r="G16" s="269">
        <f t="shared" si="0"/>
        <v>0</v>
      </c>
      <c r="H16" s="269">
        <f t="shared" si="0"/>
        <v>493773.68</v>
      </c>
      <c r="I16" s="269">
        <f t="shared" si="0"/>
        <v>0</v>
      </c>
      <c r="J16" s="269">
        <f t="shared" si="0"/>
        <v>0</v>
      </c>
      <c r="K16" s="270">
        <f t="shared" si="0"/>
        <v>493773.68</v>
      </c>
    </row>
    <row r="17" spans="1:11" ht="12.75" customHeight="1" x14ac:dyDescent="0.2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 x14ac:dyDescent="0.2">
      <c r="A18" s="104" t="s">
        <v>385</v>
      </c>
      <c r="B18" s="271">
        <v>52387.4</v>
      </c>
      <c r="C18" s="271">
        <v>1495564.5</v>
      </c>
      <c r="D18" s="271">
        <v>0</v>
      </c>
      <c r="E18" s="271">
        <v>1143019.1100000001</v>
      </c>
      <c r="F18" s="271">
        <f>B18+C18-D18-E18</f>
        <v>404932.7899999998</v>
      </c>
      <c r="G18" s="271">
        <v>0</v>
      </c>
      <c r="H18" s="271">
        <v>493773.68</v>
      </c>
      <c r="I18" s="272">
        <v>0</v>
      </c>
      <c r="J18" s="271">
        <v>0</v>
      </c>
      <c r="K18" s="272">
        <f>H18-I18+J18</f>
        <v>493773.68</v>
      </c>
    </row>
    <row r="19" spans="1:11" ht="12.75" customHeight="1" x14ac:dyDescent="0.2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 x14ac:dyDescent="0.2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 x14ac:dyDescent="0.2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 x14ac:dyDescent="0.2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 x14ac:dyDescent="0.2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 x14ac:dyDescent="0.2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 x14ac:dyDescent="0.2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 x14ac:dyDescent="0.2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 x14ac:dyDescent="0.2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 x14ac:dyDescent="0.2">
      <c r="A28" s="273" t="s">
        <v>177</v>
      </c>
      <c r="B28" s="274">
        <f t="shared" ref="B28:K28" si="1">+B16+B26</f>
        <v>52387.4</v>
      </c>
      <c r="C28" s="274">
        <f t="shared" si="1"/>
        <v>1495564.5</v>
      </c>
      <c r="D28" s="274">
        <f t="shared" si="1"/>
        <v>0</v>
      </c>
      <c r="E28" s="274">
        <f t="shared" si="1"/>
        <v>1143019.1100000001</v>
      </c>
      <c r="F28" s="274">
        <f t="shared" si="1"/>
        <v>404932.7899999998</v>
      </c>
      <c r="G28" s="274">
        <f t="shared" si="1"/>
        <v>0</v>
      </c>
      <c r="H28" s="274">
        <f t="shared" si="1"/>
        <v>493773.68</v>
      </c>
      <c r="I28" s="274">
        <f t="shared" si="1"/>
        <v>0</v>
      </c>
      <c r="J28" s="274">
        <f t="shared" si="1"/>
        <v>0</v>
      </c>
      <c r="K28" s="275">
        <f t="shared" si="1"/>
        <v>493773.68</v>
      </c>
    </row>
    <row r="29" spans="1:11" ht="12.75" customHeight="1" x14ac:dyDescent="0.2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scale="82" firstPageNumber="0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topLeftCell="A100" zoomScale="84" zoomScaleNormal="84" workbookViewId="0">
      <selection activeCell="E130" sqref="E130:F130"/>
    </sheetView>
  </sheetViews>
  <sheetFormatPr defaultRowHeight="11.25" customHeight="1" x14ac:dyDescent="0.2"/>
  <cols>
    <col min="1" max="1" width="79.7109375" style="277" customWidth="1"/>
    <col min="2" max="6" width="14.28515625" style="277" customWidth="1"/>
    <col min="7" max="16384" width="9.140625" style="277"/>
  </cols>
  <sheetData>
    <row r="1" spans="1:6" s="278" customFormat="1" ht="15.75" customHeight="1" x14ac:dyDescent="0.2">
      <c r="A1" s="801" t="s">
        <v>390</v>
      </c>
      <c r="B1" s="801"/>
      <c r="C1" s="801"/>
      <c r="D1" s="801"/>
      <c r="E1" s="801"/>
      <c r="F1" s="801"/>
    </row>
    <row r="2" spans="1:6" s="18" customFormat="1" ht="6.95" customHeight="1" x14ac:dyDescent="0.2">
      <c r="A2" s="279"/>
      <c r="B2" s="279"/>
      <c r="C2" s="279"/>
      <c r="D2" s="279"/>
      <c r="E2" s="279"/>
      <c r="F2" s="279"/>
    </row>
    <row r="3" spans="1:6" s="18" customFormat="1" ht="12.75" customHeight="1" x14ac:dyDescent="0.2">
      <c r="A3" s="802" t="s">
        <v>916</v>
      </c>
      <c r="B3" s="802"/>
      <c r="C3" s="802"/>
      <c r="D3" s="802"/>
      <c r="E3" s="802"/>
      <c r="F3" s="802"/>
    </row>
    <row r="4" spans="1:6" s="18" customFormat="1" ht="12.75" customHeight="1" x14ac:dyDescent="0.2">
      <c r="A4" s="699" t="s">
        <v>18</v>
      </c>
      <c r="B4" s="699"/>
      <c r="C4" s="699"/>
      <c r="D4" s="699"/>
      <c r="E4" s="699"/>
      <c r="F4" s="699"/>
    </row>
    <row r="5" spans="1:6" s="18" customFormat="1" ht="12.75" customHeight="1" x14ac:dyDescent="0.2">
      <c r="A5" s="698" t="s">
        <v>391</v>
      </c>
      <c r="B5" s="698"/>
      <c r="C5" s="698"/>
      <c r="D5" s="698"/>
      <c r="E5" s="698"/>
      <c r="F5" s="698"/>
    </row>
    <row r="6" spans="1:6" s="18" customFormat="1" ht="12.75" customHeight="1" x14ac:dyDescent="0.2">
      <c r="A6" s="699" t="s">
        <v>20</v>
      </c>
      <c r="B6" s="699"/>
      <c r="C6" s="699"/>
      <c r="D6" s="699"/>
      <c r="E6" s="699"/>
      <c r="F6" s="699"/>
    </row>
    <row r="7" spans="1:6" s="18" customFormat="1" ht="12.75" customHeight="1" x14ac:dyDescent="0.2">
      <c r="A7" s="798" t="s">
        <v>944</v>
      </c>
      <c r="B7" s="798"/>
      <c r="C7" s="798"/>
      <c r="D7" s="798"/>
      <c r="E7" s="798"/>
      <c r="F7" s="798"/>
    </row>
    <row r="8" spans="1:6" s="18" customFormat="1" ht="12.75" customHeight="1" x14ac:dyDescent="0.2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 x14ac:dyDescent="0.2">
      <c r="A9" s="753" t="s">
        <v>393</v>
      </c>
      <c r="B9" s="753"/>
      <c r="C9" s="753"/>
      <c r="D9" s="753"/>
      <c r="E9" s="753"/>
      <c r="F9" s="753"/>
    </row>
    <row r="10" spans="1:6" s="18" customFormat="1" ht="12.75" customHeight="1" x14ac:dyDescent="0.2">
      <c r="A10" s="154"/>
      <c r="B10" s="110" t="s">
        <v>22</v>
      </c>
      <c r="C10" s="110" t="s">
        <v>22</v>
      </c>
      <c r="D10" s="790" t="s">
        <v>23</v>
      </c>
      <c r="E10" s="790"/>
      <c r="F10" s="790"/>
    </row>
    <row r="11" spans="1:6" s="18" customFormat="1" ht="12.75" customHeight="1" x14ac:dyDescent="0.2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 x14ac:dyDescent="0.2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 x14ac:dyDescent="0.2">
      <c r="A13" s="282" t="s">
        <v>396</v>
      </c>
      <c r="B13" s="194">
        <f>+B14+B20+B26+B38+B32</f>
        <v>562000</v>
      </c>
      <c r="C13" s="194">
        <f>+C14+C20+C26+C38+C32</f>
        <v>562000</v>
      </c>
      <c r="D13" s="194">
        <f>+D14+D20+D26+D38+D32</f>
        <v>43927.79</v>
      </c>
      <c r="E13" s="194">
        <f>+E14+E20+E26+E38+E32</f>
        <v>43927.79</v>
      </c>
      <c r="F13" s="283">
        <f t="shared" ref="F13:F54" si="0">IF(C13="",0,IF(C13=0,0,E13/C13))</f>
        <v>7.8163327402135233E-2</v>
      </c>
    </row>
    <row r="14" spans="1:6" s="18" customFormat="1" ht="12.75" customHeight="1" x14ac:dyDescent="0.2">
      <c r="A14" s="284" t="s">
        <v>397</v>
      </c>
      <c r="B14" s="194">
        <f>SUM(B15:B19)</f>
        <v>7000</v>
      </c>
      <c r="C14" s="194">
        <f>SUM(C15:C19)</f>
        <v>7000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 x14ac:dyDescent="0.2">
      <c r="A15" s="284" t="s">
        <v>398</v>
      </c>
      <c r="B15" s="196">
        <v>5000</v>
      </c>
      <c r="C15" s="196">
        <f>B15</f>
        <v>5000</v>
      </c>
      <c r="D15" s="196">
        <v>0</v>
      </c>
      <c r="E15" s="196">
        <f>D15</f>
        <v>0</v>
      </c>
      <c r="F15" s="283">
        <f t="shared" si="0"/>
        <v>0</v>
      </c>
    </row>
    <row r="16" spans="1:6" s="18" customFormat="1" ht="12.75" customHeight="1" x14ac:dyDescent="0.2">
      <c r="A16" s="284" t="s">
        <v>399</v>
      </c>
      <c r="B16" s="196">
        <v>0</v>
      </c>
      <c r="C16" s="196">
        <f>B16</f>
        <v>0</v>
      </c>
      <c r="D16" s="196"/>
      <c r="E16" s="196"/>
      <c r="F16" s="283">
        <f t="shared" si="0"/>
        <v>0</v>
      </c>
    </row>
    <row r="17" spans="1:6" s="18" customFormat="1" ht="12.75" customHeight="1" x14ac:dyDescent="0.2">
      <c r="A17" s="284" t="s">
        <v>400</v>
      </c>
      <c r="B17" s="196">
        <v>2000</v>
      </c>
      <c r="C17" s="196">
        <f>B17</f>
        <v>2000</v>
      </c>
      <c r="D17" s="196"/>
      <c r="E17" s="196"/>
      <c r="F17" s="283">
        <f t="shared" si="0"/>
        <v>0</v>
      </c>
    </row>
    <row r="18" spans="1:6" s="18" customFormat="1" ht="14.85" customHeight="1" x14ac:dyDescent="0.2">
      <c r="A18" s="284" t="s">
        <v>401</v>
      </c>
      <c r="B18" s="196">
        <v>0</v>
      </c>
      <c r="C18" s="196">
        <f>B18</f>
        <v>0</v>
      </c>
      <c r="D18" s="196"/>
      <c r="E18" s="196"/>
      <c r="F18" s="283">
        <f t="shared" si="0"/>
        <v>0</v>
      </c>
    </row>
    <row r="19" spans="1:6" s="18" customFormat="1" ht="12.75" customHeight="1" x14ac:dyDescent="0.2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 x14ac:dyDescent="0.2">
      <c r="A20" s="284" t="s">
        <v>403</v>
      </c>
      <c r="B20" s="194">
        <f>SUM(B21:B25)</f>
        <v>28000</v>
      </c>
      <c r="C20" s="194">
        <f>SUM(C21:C25)</f>
        <v>28000</v>
      </c>
      <c r="D20" s="194">
        <f>SUM(D21:D25)</f>
        <v>3262.67</v>
      </c>
      <c r="E20" s="194">
        <f>SUM(E21:E25)</f>
        <v>3262.67</v>
      </c>
      <c r="F20" s="283">
        <f t="shared" si="0"/>
        <v>0.11652392857142857</v>
      </c>
    </row>
    <row r="21" spans="1:6" s="18" customFormat="1" ht="12.75" customHeight="1" x14ac:dyDescent="0.2">
      <c r="A21" s="284" t="s">
        <v>404</v>
      </c>
      <c r="B21" s="196">
        <v>26000</v>
      </c>
      <c r="C21" s="196">
        <f>B21</f>
        <v>26000</v>
      </c>
      <c r="D21" s="196">
        <v>3262.67</v>
      </c>
      <c r="E21" s="196">
        <f>D21</f>
        <v>3262.67</v>
      </c>
      <c r="F21" s="283">
        <f t="shared" si="0"/>
        <v>0.1254873076923077</v>
      </c>
    </row>
    <row r="22" spans="1:6" s="18" customFormat="1" ht="12.75" customHeight="1" x14ac:dyDescent="0.2">
      <c r="A22" s="284" t="s">
        <v>405</v>
      </c>
      <c r="B22" s="196">
        <v>2000</v>
      </c>
      <c r="C22" s="196">
        <f>B22</f>
        <v>2000</v>
      </c>
      <c r="D22" s="196"/>
      <c r="E22" s="196"/>
      <c r="F22" s="283">
        <f t="shared" si="0"/>
        <v>0</v>
      </c>
    </row>
    <row r="23" spans="1:6" s="18" customFormat="1" ht="12.75" customHeight="1" x14ac:dyDescent="0.2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85" customHeight="1" x14ac:dyDescent="0.2">
      <c r="A24" s="284" t="s">
        <v>407</v>
      </c>
      <c r="B24" s="196">
        <v>0</v>
      </c>
      <c r="C24" s="196">
        <f>B24</f>
        <v>0</v>
      </c>
      <c r="D24" s="196"/>
      <c r="E24" s="196"/>
      <c r="F24" s="283">
        <f t="shared" si="0"/>
        <v>0</v>
      </c>
    </row>
    <row r="25" spans="1:6" s="18" customFormat="1" ht="12.75" customHeight="1" x14ac:dyDescent="0.2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 x14ac:dyDescent="0.2">
      <c r="A26" s="284" t="s">
        <v>409</v>
      </c>
      <c r="B26" s="194">
        <f>SUM(B27:B31)</f>
        <v>232000</v>
      </c>
      <c r="C26" s="194">
        <f>SUM(C27:C31)</f>
        <v>232000</v>
      </c>
      <c r="D26" s="194">
        <f>SUM(D27:D31)</f>
        <v>15580.65</v>
      </c>
      <c r="E26" s="194">
        <f>SUM(E27:E31)</f>
        <v>15580.65</v>
      </c>
      <c r="F26" s="283">
        <f t="shared" si="0"/>
        <v>6.7157974137931037E-2</v>
      </c>
    </row>
    <row r="27" spans="1:6" s="18" customFormat="1" ht="12.75" customHeight="1" x14ac:dyDescent="0.2">
      <c r="A27" s="284" t="s">
        <v>410</v>
      </c>
      <c r="B27" s="196">
        <v>230000</v>
      </c>
      <c r="C27" s="196">
        <f>B27</f>
        <v>230000</v>
      </c>
      <c r="D27" s="196">
        <v>15580.65</v>
      </c>
      <c r="E27" s="196">
        <f>D27</f>
        <v>15580.65</v>
      </c>
      <c r="F27" s="283">
        <f t="shared" si="0"/>
        <v>6.774195652173913E-2</v>
      </c>
    </row>
    <row r="28" spans="1:6" s="18" customFormat="1" ht="12.75" customHeight="1" x14ac:dyDescent="0.2">
      <c r="A28" s="284" t="s">
        <v>411</v>
      </c>
      <c r="B28" s="196">
        <v>2000</v>
      </c>
      <c r="C28" s="196">
        <f>B28</f>
        <v>2000</v>
      </c>
      <c r="D28" s="196"/>
      <c r="E28" s="196"/>
      <c r="F28" s="283">
        <f t="shared" si="0"/>
        <v>0</v>
      </c>
    </row>
    <row r="29" spans="1:6" s="18" customFormat="1" ht="12.75" customHeight="1" x14ac:dyDescent="0.2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85" customHeight="1" x14ac:dyDescent="0.2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 x14ac:dyDescent="0.2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 x14ac:dyDescent="0.2">
      <c r="A32" s="282" t="s">
        <v>415</v>
      </c>
      <c r="B32" s="194">
        <f>SUM(B33:B37)</f>
        <v>295000</v>
      </c>
      <c r="C32" s="194">
        <f>SUM(C33:C37)</f>
        <v>295000</v>
      </c>
      <c r="D32" s="194">
        <f>SUM(D33:D37)</f>
        <v>25084.47</v>
      </c>
      <c r="E32" s="194">
        <f>SUM(E33:E37)</f>
        <v>25084.47</v>
      </c>
      <c r="F32" s="283">
        <f t="shared" si="0"/>
        <v>8.5032101694915263E-2</v>
      </c>
    </row>
    <row r="33" spans="1:6" s="18" customFormat="1" ht="12.75" customHeight="1" x14ac:dyDescent="0.2">
      <c r="A33" s="284" t="s">
        <v>416</v>
      </c>
      <c r="B33" s="196">
        <v>295000</v>
      </c>
      <c r="C33" s="196">
        <f>B33</f>
        <v>295000</v>
      </c>
      <c r="D33" s="196">
        <v>25084.47</v>
      </c>
      <c r="E33" s="196">
        <f>D33</f>
        <v>25084.47</v>
      </c>
      <c r="F33" s="283">
        <f t="shared" si="0"/>
        <v>8.5032101694915263E-2</v>
      </c>
    </row>
    <row r="34" spans="1:6" s="18" customFormat="1" ht="12.75" customHeight="1" x14ac:dyDescent="0.2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 x14ac:dyDescent="0.2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85" customHeight="1" x14ac:dyDescent="0.2">
      <c r="A36" s="284" t="s">
        <v>419</v>
      </c>
      <c r="B36" s="196">
        <v>0</v>
      </c>
      <c r="C36" s="196">
        <f>B36</f>
        <v>0</v>
      </c>
      <c r="D36" s="196"/>
      <c r="E36" s="196"/>
      <c r="F36" s="283">
        <f t="shared" si="0"/>
        <v>0</v>
      </c>
    </row>
    <row r="37" spans="1:6" s="18" customFormat="1" ht="12.75" customHeight="1" x14ac:dyDescent="0.2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 x14ac:dyDescent="0.2">
      <c r="A38" s="282" t="s">
        <v>421</v>
      </c>
      <c r="B38" s="194">
        <v>0</v>
      </c>
      <c r="C38" s="194">
        <v>0</v>
      </c>
      <c r="D38" s="194">
        <f>SUM(D39:D43)</f>
        <v>0</v>
      </c>
      <c r="E38" s="194">
        <v>0</v>
      </c>
      <c r="F38" s="283">
        <f t="shared" si="0"/>
        <v>0</v>
      </c>
    </row>
    <row r="39" spans="1:6" s="18" customFormat="1" ht="12.75" customHeight="1" x14ac:dyDescent="0.2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 x14ac:dyDescent="0.2">
      <c r="A40" s="284" t="s">
        <v>423</v>
      </c>
      <c r="B40" s="205">
        <v>0</v>
      </c>
      <c r="C40" s="205">
        <v>0</v>
      </c>
      <c r="D40" s="205">
        <v>0</v>
      </c>
      <c r="E40" s="205">
        <v>0</v>
      </c>
      <c r="F40" s="283">
        <f t="shared" si="0"/>
        <v>0</v>
      </c>
    </row>
    <row r="41" spans="1:6" s="18" customFormat="1" ht="12.75" customHeight="1" x14ac:dyDescent="0.2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85" customHeight="1" x14ac:dyDescent="0.2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 x14ac:dyDescent="0.2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 x14ac:dyDescent="0.2">
      <c r="A44" s="282" t="s">
        <v>427</v>
      </c>
      <c r="B44" s="204">
        <f>SUM(B45,B48:B53)</f>
        <v>12245000</v>
      </c>
      <c r="C44" s="204">
        <f>SUM(C45,C48:C53)</f>
        <v>12245000</v>
      </c>
      <c r="D44" s="204">
        <f>SUM(D45,D48:D53)</f>
        <v>2295293.1799999997</v>
      </c>
      <c r="E44" s="204">
        <f>SUM(E45,E48:E53)</f>
        <v>2295293.1799999997</v>
      </c>
      <c r="F44" s="283">
        <f t="shared" si="0"/>
        <v>0.1874473809718252</v>
      </c>
    </row>
    <row r="45" spans="1:6" s="18" customFormat="1" ht="12.75" customHeight="1" x14ac:dyDescent="0.2">
      <c r="A45" s="282" t="s">
        <v>428</v>
      </c>
      <c r="B45" s="204">
        <f>SUM(B46:B47)</f>
        <v>10742000</v>
      </c>
      <c r="C45" s="204">
        <f>SUM(C46:C47)</f>
        <v>10742000</v>
      </c>
      <c r="D45" s="204">
        <f>SUM(D46:D47)</f>
        <v>2056472.42</v>
      </c>
      <c r="E45" s="204">
        <f>SUM(E46:E47)</f>
        <v>2056472.42</v>
      </c>
      <c r="F45" s="283">
        <f t="shared" si="0"/>
        <v>0.19144222863526345</v>
      </c>
    </row>
    <row r="46" spans="1:6" s="18" customFormat="1" ht="12.75" customHeight="1" x14ac:dyDescent="0.2">
      <c r="A46" s="282" t="s">
        <v>429</v>
      </c>
      <c r="B46" s="205">
        <v>10742000</v>
      </c>
      <c r="C46" s="205">
        <f>B46</f>
        <v>10742000</v>
      </c>
      <c r="D46" s="205">
        <v>2056472.42</v>
      </c>
      <c r="E46" s="205">
        <f>D46</f>
        <v>2056472.42</v>
      </c>
      <c r="F46" s="283">
        <f t="shared" si="0"/>
        <v>0.19144222863526345</v>
      </c>
    </row>
    <row r="47" spans="1:6" s="18" customFormat="1" ht="12.75" customHeight="1" x14ac:dyDescent="0.2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 x14ac:dyDescent="0.2">
      <c r="A48" s="282" t="s">
        <v>431</v>
      </c>
      <c r="B48" s="205">
        <v>1340000</v>
      </c>
      <c r="C48" s="205">
        <f>B48</f>
        <v>1340000</v>
      </c>
      <c r="D48" s="205">
        <v>216587.51</v>
      </c>
      <c r="E48" s="205">
        <f>D48</f>
        <v>216587.51</v>
      </c>
      <c r="F48" s="283">
        <f t="shared" si="0"/>
        <v>0.16163247014925375</v>
      </c>
    </row>
    <row r="49" spans="1:6" s="18" customFormat="1" ht="12.75" customHeight="1" x14ac:dyDescent="0.2">
      <c r="A49" s="282" t="s">
        <v>432</v>
      </c>
      <c r="B49" s="205">
        <v>12000</v>
      </c>
      <c r="C49" s="205">
        <f>B49</f>
        <v>12000</v>
      </c>
      <c r="D49" s="205">
        <v>0</v>
      </c>
      <c r="E49" s="205">
        <v>0</v>
      </c>
      <c r="F49" s="283">
        <f t="shared" si="0"/>
        <v>0</v>
      </c>
    </row>
    <row r="50" spans="1:6" s="18" customFormat="1" ht="12.75" customHeight="1" x14ac:dyDescent="0.2">
      <c r="A50" s="282" t="s">
        <v>433</v>
      </c>
      <c r="B50" s="196">
        <v>15000</v>
      </c>
      <c r="C50" s="196">
        <v>15000</v>
      </c>
      <c r="D50" s="196">
        <v>0</v>
      </c>
      <c r="E50" s="196">
        <v>0</v>
      </c>
      <c r="F50" s="283">
        <f t="shared" si="0"/>
        <v>0</v>
      </c>
    </row>
    <row r="51" spans="1:6" s="18" customFormat="1" ht="12.75" customHeight="1" x14ac:dyDescent="0.2">
      <c r="A51" s="282" t="s">
        <v>434</v>
      </c>
      <c r="B51" s="196">
        <v>6000</v>
      </c>
      <c r="C51" s="196">
        <f>B51</f>
        <v>6000</v>
      </c>
      <c r="D51" s="196">
        <v>369.52</v>
      </c>
      <c r="E51" s="196">
        <f>D51</f>
        <v>369.52</v>
      </c>
      <c r="F51" s="283">
        <f t="shared" si="0"/>
        <v>6.1586666666666665E-2</v>
      </c>
    </row>
    <row r="52" spans="1:6" s="18" customFormat="1" ht="12.75" customHeight="1" x14ac:dyDescent="0.2">
      <c r="A52" s="282" t="s">
        <v>435</v>
      </c>
      <c r="B52" s="196">
        <v>130000</v>
      </c>
      <c r="C52" s="196">
        <f>B52</f>
        <v>130000</v>
      </c>
      <c r="D52" s="196">
        <v>21863.73</v>
      </c>
      <c r="E52" s="196">
        <f>D52</f>
        <v>21863.73</v>
      </c>
      <c r="F52" s="283">
        <f t="shared" si="0"/>
        <v>0.16818253846153847</v>
      </c>
    </row>
    <row r="53" spans="1:6" s="18" customFormat="1" ht="12.75" customHeight="1" x14ac:dyDescent="0.2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 x14ac:dyDescent="0.2">
      <c r="A54" s="285" t="s">
        <v>437</v>
      </c>
      <c r="B54" s="286">
        <f>+B44+B13</f>
        <v>12807000</v>
      </c>
      <c r="C54" s="286">
        <f>+C44+C13</f>
        <v>12807000</v>
      </c>
      <c r="D54" s="286">
        <f>+D44+D13</f>
        <v>2339220.9699999997</v>
      </c>
      <c r="E54" s="286">
        <f>+E44+E13</f>
        <v>2339220.9699999997</v>
      </c>
      <c r="F54" s="287">
        <f t="shared" si="0"/>
        <v>0.1826517506051378</v>
      </c>
    </row>
    <row r="55" spans="1:6" s="18" customFormat="1" ht="12.75" customHeight="1" x14ac:dyDescent="0.2">
      <c r="A55" s="288"/>
      <c r="B55" s="110" t="s">
        <v>22</v>
      </c>
      <c r="C55" s="110" t="s">
        <v>22</v>
      </c>
      <c r="D55" s="790" t="s">
        <v>23</v>
      </c>
      <c r="E55" s="790"/>
      <c r="F55" s="790"/>
    </row>
    <row r="56" spans="1:6" s="18" customFormat="1" ht="12.75" customHeight="1" x14ac:dyDescent="0.2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 x14ac:dyDescent="0.2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 x14ac:dyDescent="0.2">
      <c r="A58" s="282" t="s">
        <v>439</v>
      </c>
      <c r="B58" s="196"/>
      <c r="C58" s="196"/>
      <c r="D58" s="196"/>
      <c r="E58" s="196"/>
      <c r="F58" s="283">
        <f t="shared" ref="F58:F69" si="1">IF(C58="",0,IF(C58=0,0,E58/C58))</f>
        <v>0</v>
      </c>
    </row>
    <row r="59" spans="1:6" s="18" customFormat="1" ht="12.75" hidden="1" customHeight="1" x14ac:dyDescent="0.2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 x14ac:dyDescent="0.2">
      <c r="A60" s="282" t="s">
        <v>441</v>
      </c>
      <c r="B60" s="204">
        <f>SUM(B61:B63)</f>
        <v>825000</v>
      </c>
      <c r="C60" s="204">
        <f>SUM(C61:C63)</f>
        <v>825000</v>
      </c>
      <c r="D60" s="204">
        <f>SUM(D61:D63)</f>
        <v>87206.03</v>
      </c>
      <c r="E60" s="204">
        <f>SUM(E61:E63)</f>
        <v>87206.03</v>
      </c>
      <c r="F60" s="283">
        <f t="shared" si="1"/>
        <v>0.10570427878787879</v>
      </c>
    </row>
    <row r="61" spans="1:6" s="18" customFormat="1" ht="12.75" customHeight="1" x14ac:dyDescent="0.2">
      <c r="A61" s="282" t="s">
        <v>442</v>
      </c>
      <c r="B61" s="205">
        <v>180000</v>
      </c>
      <c r="C61" s="205">
        <f>B61</f>
        <v>180000</v>
      </c>
      <c r="D61" s="205">
        <v>55997.73</v>
      </c>
      <c r="E61" s="205">
        <f>D61</f>
        <v>55997.73</v>
      </c>
      <c r="F61" s="283">
        <f t="shared" si="1"/>
        <v>0.3110985</v>
      </c>
    </row>
    <row r="62" spans="1:6" s="18" customFormat="1" ht="12.75" customHeight="1" x14ac:dyDescent="0.2">
      <c r="A62" s="282" t="s">
        <v>443</v>
      </c>
      <c r="B62" s="205">
        <v>630000</v>
      </c>
      <c r="C62" s="205">
        <f>B62</f>
        <v>630000</v>
      </c>
      <c r="D62" s="205">
        <v>25963.119999999999</v>
      </c>
      <c r="E62" s="205">
        <f>D62</f>
        <v>25963.119999999999</v>
      </c>
      <c r="F62" s="283">
        <f t="shared" si="1"/>
        <v>4.1211301587301588E-2</v>
      </c>
    </row>
    <row r="63" spans="1:6" s="18" customFormat="1" ht="12.75" customHeight="1" x14ac:dyDescent="0.2">
      <c r="A63" s="282" t="s">
        <v>444</v>
      </c>
      <c r="B63" s="205">
        <v>15000</v>
      </c>
      <c r="C63" s="205">
        <f>B63</f>
        <v>15000</v>
      </c>
      <c r="D63" s="205">
        <v>5245.18</v>
      </c>
      <c r="E63" s="205">
        <f>D63</f>
        <v>5245.18</v>
      </c>
      <c r="F63" s="283">
        <f t="shared" si="1"/>
        <v>0.34967866666666669</v>
      </c>
    </row>
    <row r="64" spans="1:6" s="18" customFormat="1" ht="12.75" customHeight="1" x14ac:dyDescent="0.2">
      <c r="A64" s="282" t="s">
        <v>445</v>
      </c>
      <c r="B64" s="204">
        <f>SUM(B65:B66)</f>
        <v>1710000</v>
      </c>
      <c r="C64" s="204">
        <f>SUM(C65:C66)</f>
        <v>1710000</v>
      </c>
      <c r="D64" s="204">
        <f>SUM(D65:D66)</f>
        <v>375.67</v>
      </c>
      <c r="E64" s="204">
        <f>SUM(E65:E66)</f>
        <v>375.67</v>
      </c>
      <c r="F64" s="283">
        <f t="shared" si="1"/>
        <v>2.1969005847953218E-4</v>
      </c>
    </row>
    <row r="65" spans="1:6" s="18" customFormat="1" ht="12.75" customHeight="1" x14ac:dyDescent="0.2">
      <c r="A65" s="290" t="s">
        <v>446</v>
      </c>
      <c r="B65" s="205">
        <v>1700000</v>
      </c>
      <c r="C65" s="205">
        <f>B65</f>
        <v>1700000</v>
      </c>
      <c r="D65" s="205">
        <v>0</v>
      </c>
      <c r="E65" s="205">
        <v>0</v>
      </c>
      <c r="F65" s="283">
        <f t="shared" si="1"/>
        <v>0</v>
      </c>
    </row>
    <row r="66" spans="1:6" s="18" customFormat="1" ht="12.75" customHeight="1" x14ac:dyDescent="0.2">
      <c r="A66" s="291" t="s">
        <v>447</v>
      </c>
      <c r="B66" s="205">
        <v>10000</v>
      </c>
      <c r="C66" s="205">
        <f>B66</f>
        <v>10000</v>
      </c>
      <c r="D66" s="205">
        <v>375.67</v>
      </c>
      <c r="E66" s="205">
        <f>D66</f>
        <v>375.67</v>
      </c>
      <c r="F66" s="283">
        <f t="shared" si="1"/>
        <v>3.7567000000000003E-2</v>
      </c>
    </row>
    <row r="67" spans="1:6" s="18" customFormat="1" ht="12.75" customHeight="1" x14ac:dyDescent="0.2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 x14ac:dyDescent="0.2">
      <c r="A68" s="282" t="s">
        <v>449</v>
      </c>
      <c r="B68" s="205">
        <v>25000</v>
      </c>
      <c r="C68" s="205">
        <f>B68</f>
        <v>25000</v>
      </c>
      <c r="D68" s="205">
        <v>5620.85</v>
      </c>
      <c r="E68" s="205">
        <f>D68</f>
        <v>5620.85</v>
      </c>
      <c r="F68" s="283">
        <f t="shared" si="1"/>
        <v>0.22483400000000001</v>
      </c>
    </row>
    <row r="69" spans="1:6" s="18" customFormat="1" ht="12.75" customHeight="1" x14ac:dyDescent="0.2">
      <c r="A69" s="285" t="s">
        <v>450</v>
      </c>
      <c r="B69" s="292">
        <f>+B68+B67+B64+B60+B58</f>
        <v>2560000</v>
      </c>
      <c r="C69" s="292">
        <f>+C68+C67+C64+C60+C58</f>
        <v>2560000</v>
      </c>
      <c r="D69" s="292">
        <f>+D68+D67+D64+D60+D58</f>
        <v>93202.55</v>
      </c>
      <c r="E69" s="292">
        <f>+E68+E67+E64+E60+E58</f>
        <v>93202.55</v>
      </c>
      <c r="F69" s="293">
        <f t="shared" si="1"/>
        <v>3.6407246093749998E-2</v>
      </c>
    </row>
    <row r="70" spans="1:6" s="18" customFormat="1" ht="12.75" customHeight="1" x14ac:dyDescent="0.2">
      <c r="A70" s="753" t="s">
        <v>451</v>
      </c>
      <c r="B70" s="753"/>
      <c r="C70" s="753"/>
      <c r="D70" s="753"/>
      <c r="E70" s="753"/>
      <c r="F70" s="753"/>
    </row>
    <row r="71" spans="1:6" s="18" customFormat="1" ht="12.75" customHeight="1" x14ac:dyDescent="0.2">
      <c r="A71" s="288"/>
      <c r="B71" s="110" t="s">
        <v>22</v>
      </c>
      <c r="C71" s="110" t="s">
        <v>22</v>
      </c>
      <c r="D71" s="790" t="s">
        <v>23</v>
      </c>
      <c r="E71" s="790"/>
      <c r="F71" s="790"/>
    </row>
    <row r="72" spans="1:6" s="18" customFormat="1" ht="12.75" customHeight="1" x14ac:dyDescent="0.2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 x14ac:dyDescent="0.2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 x14ac:dyDescent="0.2">
      <c r="A74" s="295" t="s">
        <v>453</v>
      </c>
      <c r="B74" s="692">
        <f>SUM(B75:B80)</f>
        <v>2449000</v>
      </c>
      <c r="C74" s="692">
        <f>SUM(C75:C80)</f>
        <v>2449000</v>
      </c>
      <c r="D74" s="692">
        <f>SUM(D75:D80)</f>
        <v>454685.79000000004</v>
      </c>
      <c r="E74" s="692">
        <f>SUM(E75:E80)</f>
        <v>454685.79000000004</v>
      </c>
      <c r="F74" s="283">
        <f t="shared" ref="F74:F85" si="2">IF(C74="",0,IF(C74=0,0,E74/C74))</f>
        <v>0.18566181706819113</v>
      </c>
    </row>
    <row r="75" spans="1:6" s="18" customFormat="1" ht="12.75" customHeight="1" x14ac:dyDescent="0.2">
      <c r="A75" s="282" t="s">
        <v>454</v>
      </c>
      <c r="B75" s="205">
        <v>2148400</v>
      </c>
      <c r="C75" s="205">
        <f t="shared" ref="C75:C80" si="3">B75</f>
        <v>2148400</v>
      </c>
      <c r="D75" s="205">
        <v>411294.45</v>
      </c>
      <c r="E75" s="205">
        <f>D75</f>
        <v>411294.45</v>
      </c>
      <c r="F75" s="283">
        <f t="shared" si="2"/>
        <v>0.19144221280953269</v>
      </c>
    </row>
    <row r="76" spans="1:6" s="18" customFormat="1" ht="12.75" customHeight="1" x14ac:dyDescent="0.2">
      <c r="A76" s="282" t="s">
        <v>455</v>
      </c>
      <c r="B76" s="205">
        <v>268000</v>
      </c>
      <c r="C76" s="205">
        <f t="shared" si="3"/>
        <v>268000</v>
      </c>
      <c r="D76" s="205">
        <v>43317.45</v>
      </c>
      <c r="E76" s="205">
        <f>D76</f>
        <v>43317.45</v>
      </c>
      <c r="F76" s="283">
        <f t="shared" si="2"/>
        <v>0.16163227611940298</v>
      </c>
    </row>
    <row r="77" spans="1:6" s="18" customFormat="1" ht="12.75" customHeight="1" x14ac:dyDescent="0.2">
      <c r="A77" s="282" t="s">
        <v>456</v>
      </c>
      <c r="B77" s="205">
        <v>2400</v>
      </c>
      <c r="C77" s="205">
        <f t="shared" si="3"/>
        <v>2400</v>
      </c>
      <c r="D77" s="205">
        <v>0</v>
      </c>
      <c r="E77" s="205">
        <v>0</v>
      </c>
      <c r="F77" s="283">
        <f t="shared" si="2"/>
        <v>0</v>
      </c>
    </row>
    <row r="78" spans="1:6" s="18" customFormat="1" ht="12.75" customHeight="1" x14ac:dyDescent="0.2">
      <c r="A78" s="282" t="s">
        <v>457</v>
      </c>
      <c r="B78" s="205">
        <v>0</v>
      </c>
      <c r="C78" s="205">
        <f t="shared" si="3"/>
        <v>0</v>
      </c>
      <c r="D78" s="205">
        <v>0</v>
      </c>
      <c r="E78" s="205">
        <v>0</v>
      </c>
      <c r="F78" s="283">
        <f t="shared" si="2"/>
        <v>0</v>
      </c>
    </row>
    <row r="79" spans="1:6" s="18" customFormat="1" ht="14.85" customHeight="1" x14ac:dyDescent="0.2">
      <c r="A79" s="282" t="s">
        <v>458</v>
      </c>
      <c r="B79" s="205">
        <v>1200</v>
      </c>
      <c r="C79" s="205">
        <f t="shared" si="3"/>
        <v>1200</v>
      </c>
      <c r="D79" s="205">
        <v>73.89</v>
      </c>
      <c r="E79" s="205">
        <v>73.89</v>
      </c>
      <c r="F79" s="283">
        <f t="shared" si="2"/>
        <v>6.1574999999999998E-2</v>
      </c>
    </row>
    <row r="80" spans="1:6" s="18" customFormat="1" ht="12.75" customHeight="1" x14ac:dyDescent="0.2">
      <c r="A80" s="282" t="s">
        <v>459</v>
      </c>
      <c r="B80" s="205">
        <v>29000</v>
      </c>
      <c r="C80" s="205">
        <f t="shared" si="3"/>
        <v>29000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 x14ac:dyDescent="0.2">
      <c r="A81" s="282" t="s">
        <v>460</v>
      </c>
      <c r="B81" s="204">
        <f>SUM(B82:B84)</f>
        <v>10194000</v>
      </c>
      <c r="C81" s="204">
        <f>SUM(C82:C84)</f>
        <v>10194000</v>
      </c>
      <c r="D81" s="204">
        <f>SUM(D82:D84)</f>
        <v>2314305.7000000002</v>
      </c>
      <c r="E81" s="204">
        <f>SUM(E82:E84)</f>
        <v>2314305.7000000002</v>
      </c>
      <c r="F81" s="283">
        <f t="shared" si="2"/>
        <v>0.22702626054541888</v>
      </c>
    </row>
    <row r="82" spans="1:6" s="18" customFormat="1" ht="12.75" customHeight="1" x14ac:dyDescent="0.2">
      <c r="A82" s="282" t="s">
        <v>461</v>
      </c>
      <c r="B82" s="205">
        <v>5170000</v>
      </c>
      <c r="C82" s="205">
        <f>B82</f>
        <v>5170000</v>
      </c>
      <c r="D82" s="205">
        <v>1123035.5</v>
      </c>
      <c r="E82" s="205">
        <f>D82</f>
        <v>1123035.5</v>
      </c>
      <c r="F82" s="283">
        <f t="shared" si="2"/>
        <v>0.21722156673114121</v>
      </c>
    </row>
    <row r="83" spans="1:6" s="18" customFormat="1" ht="12.75" customHeight="1" x14ac:dyDescent="0.2">
      <c r="A83" s="282" t="s">
        <v>462</v>
      </c>
      <c r="B83" s="205">
        <v>4988000</v>
      </c>
      <c r="C83" s="205">
        <f>B83</f>
        <v>4988000</v>
      </c>
      <c r="D83" s="205">
        <v>1190257.1599999999</v>
      </c>
      <c r="E83" s="205">
        <f>D83</f>
        <v>1190257.1599999999</v>
      </c>
      <c r="F83" s="283">
        <f t="shared" si="2"/>
        <v>0.23862412991178827</v>
      </c>
    </row>
    <row r="84" spans="1:6" s="18" customFormat="1" ht="12.75" customHeight="1" x14ac:dyDescent="0.2">
      <c r="A84" s="282" t="s">
        <v>463</v>
      </c>
      <c r="B84" s="205">
        <v>36000</v>
      </c>
      <c r="C84" s="205">
        <f>B84</f>
        <v>36000</v>
      </c>
      <c r="D84" s="205">
        <v>1013.04</v>
      </c>
      <c r="E84" s="205">
        <f>D84</f>
        <v>1013.04</v>
      </c>
      <c r="F84" s="296">
        <f t="shared" si="2"/>
        <v>2.8139999999999998E-2</v>
      </c>
    </row>
    <row r="85" spans="1:6" s="18" customFormat="1" ht="12.75" customHeight="1" x14ac:dyDescent="0.2">
      <c r="A85" s="285" t="s">
        <v>464</v>
      </c>
      <c r="B85" s="297">
        <f>+B82-B74</f>
        <v>2721000</v>
      </c>
      <c r="C85" s="297">
        <f>+C82-C74</f>
        <v>2721000</v>
      </c>
      <c r="D85" s="297">
        <f>+D82-D74</f>
        <v>668349.71</v>
      </c>
      <c r="E85" s="297">
        <f>+E82-E74</f>
        <v>668349.71</v>
      </c>
      <c r="F85" s="296">
        <f t="shared" si="2"/>
        <v>0.24562650128629179</v>
      </c>
    </row>
    <row r="86" spans="1:6" s="18" customFormat="1" ht="12.75" customHeight="1" x14ac:dyDescent="0.2">
      <c r="A86" s="803" t="s">
        <v>465</v>
      </c>
      <c r="B86" s="803"/>
      <c r="C86" s="803"/>
      <c r="D86" s="803"/>
      <c r="E86" s="804">
        <f>IF(E85&gt;0,E85,0)</f>
        <v>668349.71</v>
      </c>
      <c r="F86" s="804"/>
    </row>
    <row r="87" spans="1:6" s="18" customFormat="1" ht="12.75" customHeight="1" x14ac:dyDescent="0.2">
      <c r="A87" s="805" t="s">
        <v>466</v>
      </c>
      <c r="B87" s="805"/>
      <c r="C87" s="805"/>
      <c r="D87" s="805"/>
      <c r="E87" s="806">
        <f>IF(E85&lt;=0,E85,0)</f>
        <v>0</v>
      </c>
      <c r="F87" s="806"/>
    </row>
    <row r="88" spans="1:6" s="18" customFormat="1" ht="12.75" customHeight="1" x14ac:dyDescent="0.2">
      <c r="A88" s="288"/>
      <c r="B88" s="110" t="s">
        <v>105</v>
      </c>
      <c r="C88" s="110" t="s">
        <v>105</v>
      </c>
      <c r="D88" s="700" t="s">
        <v>108</v>
      </c>
      <c r="E88" s="700"/>
      <c r="F88" s="700"/>
    </row>
    <row r="89" spans="1:6" s="18" customFormat="1" ht="12.75" customHeight="1" x14ac:dyDescent="0.2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 x14ac:dyDescent="0.2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 x14ac:dyDescent="0.2">
      <c r="A91" s="295" t="s">
        <v>469</v>
      </c>
      <c r="B91" s="300">
        <f>SUM(B92:B93)</f>
        <v>10708000</v>
      </c>
      <c r="C91" s="300">
        <f>SUM(C92:C93)</f>
        <v>10708000</v>
      </c>
      <c r="D91" s="300">
        <f>SUM(D92:D93)</f>
        <v>6140000</v>
      </c>
      <c r="E91" s="300">
        <f>SUM(E92:E93)</f>
        <v>909812.12</v>
      </c>
      <c r="F91" s="283">
        <f t="shared" ref="F91:F97" si="4">IF(C91="",0,IF(C91=0,0,E91/C91))</f>
        <v>8.496564437803511E-2</v>
      </c>
    </row>
    <row r="92" spans="1:6" s="18" customFormat="1" ht="12.75" customHeight="1" x14ac:dyDescent="0.2">
      <c r="A92" s="282" t="s">
        <v>470</v>
      </c>
      <c r="B92" s="301">
        <v>1572000</v>
      </c>
      <c r="C92" s="301">
        <f>B92</f>
        <v>1572000</v>
      </c>
      <c r="D92" s="301">
        <v>540000</v>
      </c>
      <c r="E92" s="301">
        <v>126864.66</v>
      </c>
      <c r="F92" s="283">
        <f t="shared" si="4"/>
        <v>8.0702709923664129E-2</v>
      </c>
    </row>
    <row r="93" spans="1:6" s="18" customFormat="1" ht="12.75" customHeight="1" x14ac:dyDescent="0.2">
      <c r="A93" s="282" t="s">
        <v>471</v>
      </c>
      <c r="B93" s="301">
        <v>9136000</v>
      </c>
      <c r="C93" s="301">
        <f>B93</f>
        <v>9136000</v>
      </c>
      <c r="D93" s="301">
        <v>5600000</v>
      </c>
      <c r="E93" s="301">
        <v>782947.46</v>
      </c>
      <c r="F93" s="283">
        <f t="shared" si="4"/>
        <v>8.5699152802101566E-2</v>
      </c>
    </row>
    <row r="94" spans="1:6" s="18" customFormat="1" ht="12.75" customHeight="1" x14ac:dyDescent="0.2">
      <c r="A94" s="282" t="s">
        <v>472</v>
      </c>
      <c r="B94" s="302">
        <f>SUM(B95:B96)</f>
        <v>9472000</v>
      </c>
      <c r="C94" s="302">
        <f>SUM(C95:C96)</f>
        <v>9472000</v>
      </c>
      <c r="D94" s="302">
        <f>SUM(D95:D96)</f>
        <v>1280000</v>
      </c>
      <c r="E94" s="302">
        <f>SUM(E95:E96)</f>
        <v>271912.18</v>
      </c>
      <c r="F94" s="283">
        <f t="shared" si="4"/>
        <v>2.8706944679054054E-2</v>
      </c>
    </row>
    <row r="95" spans="1:6" s="18" customFormat="1" ht="12.75" customHeight="1" x14ac:dyDescent="0.2">
      <c r="A95" s="282" t="s">
        <v>473</v>
      </c>
      <c r="B95" s="301">
        <v>786000</v>
      </c>
      <c r="C95" s="301">
        <f>B95</f>
        <v>786000</v>
      </c>
      <c r="D95" s="301">
        <v>0</v>
      </c>
      <c r="E95" s="301">
        <v>0</v>
      </c>
      <c r="F95" s="283">
        <f t="shared" si="4"/>
        <v>0</v>
      </c>
    </row>
    <row r="96" spans="1:6" s="18" customFormat="1" ht="12.75" customHeight="1" x14ac:dyDescent="0.2">
      <c r="A96" s="303" t="s">
        <v>474</v>
      </c>
      <c r="B96" s="301">
        <v>8686000</v>
      </c>
      <c r="C96" s="301">
        <f>B96</f>
        <v>8686000</v>
      </c>
      <c r="D96" s="301">
        <v>1280000</v>
      </c>
      <c r="E96" s="301">
        <v>271912.18</v>
      </c>
      <c r="F96" s="296">
        <f t="shared" si="4"/>
        <v>3.130464886023486E-2</v>
      </c>
    </row>
    <row r="97" spans="1:6" s="18" customFormat="1" ht="12.75" customHeight="1" x14ac:dyDescent="0.2">
      <c r="A97" s="303" t="s">
        <v>475</v>
      </c>
      <c r="B97" s="304">
        <f>+B91+B94</f>
        <v>20180000</v>
      </c>
      <c r="C97" s="304">
        <f>+C91+C94</f>
        <v>20180000</v>
      </c>
      <c r="D97" s="304">
        <f>+D91+D94</f>
        <v>7420000</v>
      </c>
      <c r="E97" s="304">
        <f>+E91+E94</f>
        <v>1181724.3</v>
      </c>
      <c r="F97" s="296">
        <f t="shared" si="4"/>
        <v>5.8559182358771063E-2</v>
      </c>
    </row>
    <row r="98" spans="1:6" s="18" customFormat="1" ht="12.75" customHeight="1" x14ac:dyDescent="0.2">
      <c r="A98" s="807" t="s">
        <v>476</v>
      </c>
      <c r="B98" s="807"/>
      <c r="C98" s="807"/>
      <c r="D98" s="807"/>
      <c r="E98" s="807"/>
      <c r="F98" s="305" t="s">
        <v>265</v>
      </c>
    </row>
    <row r="99" spans="1:6" s="18" customFormat="1" ht="12.75" customHeight="1" x14ac:dyDescent="0.2">
      <c r="A99" s="808" t="s">
        <v>477</v>
      </c>
      <c r="B99" s="808"/>
      <c r="C99" s="808"/>
      <c r="D99" s="808"/>
      <c r="E99" s="808"/>
      <c r="F99" s="306">
        <v>0</v>
      </c>
    </row>
    <row r="100" spans="1:6" s="18" customFormat="1" ht="12.75" customHeight="1" x14ac:dyDescent="0.2">
      <c r="A100" s="808" t="s">
        <v>478</v>
      </c>
      <c r="B100" s="808"/>
      <c r="C100" s="808"/>
      <c r="D100" s="808"/>
      <c r="E100" s="808"/>
      <c r="F100" s="307">
        <v>0</v>
      </c>
    </row>
    <row r="101" spans="1:6" s="18" customFormat="1" ht="12.75" customHeight="1" x14ac:dyDescent="0.2">
      <c r="A101" s="809" t="s">
        <v>479</v>
      </c>
      <c r="B101" s="809"/>
      <c r="C101" s="809"/>
      <c r="D101" s="809"/>
      <c r="E101" s="809"/>
      <c r="F101" s="308">
        <f>+F100+F99</f>
        <v>0</v>
      </c>
    </row>
    <row r="102" spans="1:6" s="18" customFormat="1" ht="14.85" customHeight="1" x14ac:dyDescent="0.2">
      <c r="A102" s="805" t="s">
        <v>480</v>
      </c>
      <c r="B102" s="805"/>
      <c r="C102" s="805"/>
      <c r="D102" s="805"/>
      <c r="E102" s="805"/>
      <c r="F102" s="308">
        <f>IF(E74="",0,IF(E74=0,0,(E91-F101)/E81))*100</f>
        <v>39.312529887473374</v>
      </c>
    </row>
    <row r="103" spans="1:6" s="226" customFormat="1" ht="12.75" customHeight="1" x14ac:dyDescent="0.2">
      <c r="A103" s="807" t="s">
        <v>481</v>
      </c>
      <c r="B103" s="807"/>
      <c r="C103" s="807"/>
      <c r="D103" s="807"/>
      <c r="E103" s="810" t="s">
        <v>265</v>
      </c>
      <c r="F103" s="810"/>
    </row>
    <row r="104" spans="1:6" s="18" customFormat="1" ht="12.75" customHeight="1" x14ac:dyDescent="0.2">
      <c r="A104" s="811" t="s">
        <v>482</v>
      </c>
      <c r="B104" s="811"/>
      <c r="C104" s="811"/>
      <c r="D104" s="811"/>
      <c r="E104" s="812">
        <v>0</v>
      </c>
      <c r="F104" s="812"/>
    </row>
    <row r="105" spans="1:6" s="18" customFormat="1" ht="15" customHeight="1" x14ac:dyDescent="0.2">
      <c r="A105" s="811" t="s">
        <v>483</v>
      </c>
      <c r="B105" s="811"/>
      <c r="C105" s="811"/>
      <c r="D105" s="811"/>
      <c r="E105" s="812">
        <v>0</v>
      </c>
      <c r="F105" s="812"/>
    </row>
    <row r="106" spans="1:6" s="18" customFormat="1" ht="12.75" customHeight="1" x14ac:dyDescent="0.2">
      <c r="A106" s="753" t="s">
        <v>484</v>
      </c>
      <c r="B106" s="753"/>
      <c r="C106" s="753"/>
      <c r="D106" s="753"/>
      <c r="E106" s="753"/>
      <c r="F106" s="753"/>
    </row>
    <row r="107" spans="1:6" s="18" customFormat="1" ht="12.75" customHeight="1" x14ac:dyDescent="0.2">
      <c r="A107" s="309"/>
      <c r="B107" s="110" t="s">
        <v>22</v>
      </c>
      <c r="C107" s="110" t="s">
        <v>22</v>
      </c>
      <c r="D107" s="790" t="s">
        <v>23</v>
      </c>
      <c r="E107" s="790"/>
      <c r="F107" s="790"/>
    </row>
    <row r="108" spans="1:6" s="18" customFormat="1" ht="12.75" customHeight="1" x14ac:dyDescent="0.2">
      <c r="A108" s="310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 x14ac:dyDescent="0.2">
      <c r="A109" s="311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 x14ac:dyDescent="0.2">
      <c r="A110" s="299" t="s">
        <v>486</v>
      </c>
      <c r="B110" s="312">
        <f>+0.25*B54</f>
        <v>3201750</v>
      </c>
      <c r="C110" s="312">
        <f>+0.25*C54</f>
        <v>3201750</v>
      </c>
      <c r="D110" s="312">
        <f>+0.25*D54</f>
        <v>584805.24249999993</v>
      </c>
      <c r="E110" s="312">
        <f>+0.25*E54</f>
        <v>584805.24249999993</v>
      </c>
      <c r="F110" s="296">
        <f>IF(C110="",0,IF(C110=0,0,E110/C110))</f>
        <v>0.1826517506051378</v>
      </c>
    </row>
    <row r="111" spans="1:6" s="18" customFormat="1" ht="12.75" customHeight="1" x14ac:dyDescent="0.2">
      <c r="A111" s="288"/>
      <c r="B111" s="110" t="s">
        <v>105</v>
      </c>
      <c r="C111" s="110" t="s">
        <v>105</v>
      </c>
      <c r="D111" s="700" t="s">
        <v>108</v>
      </c>
      <c r="E111" s="700"/>
      <c r="F111" s="700"/>
    </row>
    <row r="112" spans="1:6" s="18" customFormat="1" ht="12.75" customHeight="1" x14ac:dyDescent="0.2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 x14ac:dyDescent="0.2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 x14ac:dyDescent="0.2">
      <c r="A114" s="295" t="s">
        <v>488</v>
      </c>
      <c r="B114" s="313">
        <f>SUM(B115:B116)</f>
        <v>960000</v>
      </c>
      <c r="C114" s="313">
        <f>SUM(C115:C116)</f>
        <v>960000</v>
      </c>
      <c r="D114" s="313">
        <f>SUM(D115:D116)</f>
        <v>540000</v>
      </c>
      <c r="E114" s="313">
        <f>SUM(E115:E116)</f>
        <v>126864.66</v>
      </c>
      <c r="F114" s="283">
        <f t="shared" ref="F114:F124" si="5">IF(C114="",0,IF(C114=0,0,E114/C114))</f>
        <v>0.1321506875</v>
      </c>
    </row>
    <row r="115" spans="1:6" s="18" customFormat="1" ht="12.75" customHeight="1" x14ac:dyDescent="0.2">
      <c r="A115" s="282" t="s">
        <v>489</v>
      </c>
      <c r="B115" s="314">
        <v>960000</v>
      </c>
      <c r="C115" s="314">
        <f>B115</f>
        <v>960000</v>
      </c>
      <c r="D115" s="314">
        <v>540000</v>
      </c>
      <c r="E115" s="314">
        <v>126864.66</v>
      </c>
      <c r="F115" s="283">
        <f t="shared" si="5"/>
        <v>0.1321506875</v>
      </c>
    </row>
    <row r="116" spans="1:6" s="18" customFormat="1" ht="12.75" customHeight="1" x14ac:dyDescent="0.2">
      <c r="A116" s="282" t="s">
        <v>490</v>
      </c>
      <c r="B116" s="314">
        <v>0</v>
      </c>
      <c r="C116" s="314">
        <f>B116</f>
        <v>0</v>
      </c>
      <c r="D116" s="314">
        <v>0</v>
      </c>
      <c r="E116" s="679">
        <v>0</v>
      </c>
      <c r="F116" s="283">
        <f t="shared" si="5"/>
        <v>0</v>
      </c>
    </row>
    <row r="117" spans="1:6" s="18" customFormat="1" ht="12.75" customHeight="1" x14ac:dyDescent="0.2">
      <c r="A117" s="282" t="s">
        <v>491</v>
      </c>
      <c r="B117" s="193">
        <f>SUM(B118:B119)</f>
        <v>10535000</v>
      </c>
      <c r="C117" s="193">
        <f>SUM(C118:C119)</f>
        <v>10535000</v>
      </c>
      <c r="D117" s="193">
        <f>SUM(D118:D119)</f>
        <v>7431254.4100000001</v>
      </c>
      <c r="E117" s="193">
        <f>SUM(E118:E119)</f>
        <v>1488884.73</v>
      </c>
      <c r="F117" s="283">
        <f t="shared" si="5"/>
        <v>0.14132745420028475</v>
      </c>
    </row>
    <row r="118" spans="1:6" s="18" customFormat="1" ht="12.75" customHeight="1" x14ac:dyDescent="0.2">
      <c r="A118" s="282" t="s">
        <v>492</v>
      </c>
      <c r="B118" s="314">
        <v>10525000</v>
      </c>
      <c r="C118" s="314">
        <f>B118</f>
        <v>10525000</v>
      </c>
      <c r="D118" s="314">
        <v>7431254.4100000001</v>
      </c>
      <c r="E118" s="314">
        <v>1488884.73</v>
      </c>
      <c r="F118" s="283">
        <f t="shared" si="5"/>
        <v>0.14146173206650831</v>
      </c>
    </row>
    <row r="119" spans="1:6" s="18" customFormat="1" ht="12.75" customHeight="1" x14ac:dyDescent="0.2">
      <c r="A119" s="282" t="s">
        <v>493</v>
      </c>
      <c r="B119" s="314">
        <v>10000</v>
      </c>
      <c r="C119" s="314">
        <f>B119</f>
        <v>10000</v>
      </c>
      <c r="D119" s="314">
        <v>0</v>
      </c>
      <c r="E119" s="314">
        <v>0</v>
      </c>
      <c r="F119" s="283">
        <f t="shared" si="5"/>
        <v>0</v>
      </c>
    </row>
    <row r="120" spans="1:6" s="18" customFormat="1" ht="12.75" customHeight="1" x14ac:dyDescent="0.2">
      <c r="A120" s="282" t="s">
        <v>494</v>
      </c>
      <c r="B120" s="315"/>
      <c r="C120" s="315"/>
      <c r="D120" s="315"/>
      <c r="E120" s="315"/>
      <c r="F120" s="283">
        <f t="shared" si="5"/>
        <v>0</v>
      </c>
    </row>
    <row r="121" spans="1:6" s="18" customFormat="1" ht="12.75" customHeight="1" x14ac:dyDescent="0.2">
      <c r="A121" s="282" t="s">
        <v>495</v>
      </c>
      <c r="B121" s="315"/>
      <c r="C121" s="315"/>
      <c r="D121" s="315"/>
      <c r="E121" s="315"/>
      <c r="F121" s="283">
        <f t="shared" si="5"/>
        <v>0</v>
      </c>
    </row>
    <row r="122" spans="1:6" s="18" customFormat="1" ht="12.75" customHeight="1" x14ac:dyDescent="0.2">
      <c r="A122" s="282" t="s">
        <v>496</v>
      </c>
      <c r="B122" s="315"/>
      <c r="C122" s="315"/>
      <c r="D122" s="315"/>
      <c r="E122" s="315"/>
      <c r="F122" s="283">
        <f t="shared" si="5"/>
        <v>0</v>
      </c>
    </row>
    <row r="123" spans="1:6" s="18" customFormat="1" ht="12.75" customHeight="1" x14ac:dyDescent="0.2">
      <c r="A123" s="303" t="s">
        <v>497</v>
      </c>
      <c r="B123" s="315"/>
      <c r="C123" s="315"/>
      <c r="D123" s="315"/>
      <c r="E123" s="315"/>
      <c r="F123" s="296">
        <f t="shared" si="5"/>
        <v>0</v>
      </c>
    </row>
    <row r="124" spans="1:6" s="18" customFormat="1" ht="12.75" customHeight="1" x14ac:dyDescent="0.2">
      <c r="A124" s="303" t="s">
        <v>498</v>
      </c>
      <c r="B124" s="316">
        <f>+B114+B117+B120+B121+B122+B123</f>
        <v>11495000</v>
      </c>
      <c r="C124" s="316">
        <f>+C114+C117+C120+C121+C122+C123</f>
        <v>11495000</v>
      </c>
      <c r="D124" s="316">
        <f>+D114+D117+D120+D121+D122+D123</f>
        <v>7971254.4100000001</v>
      </c>
      <c r="E124" s="316">
        <f>+E114+E117+E120+E121+E122+E123</f>
        <v>1615749.39</v>
      </c>
      <c r="F124" s="296">
        <f t="shared" si="5"/>
        <v>0.14056106046107003</v>
      </c>
    </row>
    <row r="125" spans="1:6" s="18" customFormat="1" ht="12.75" customHeight="1" x14ac:dyDescent="0.2">
      <c r="A125" s="813"/>
      <c r="B125" s="813"/>
      <c r="C125" s="813"/>
      <c r="D125" s="813"/>
      <c r="E125" s="814"/>
      <c r="F125" s="814"/>
    </row>
    <row r="126" spans="1:6" s="18" customFormat="1" ht="12.75" customHeight="1" x14ac:dyDescent="0.2">
      <c r="A126" s="813" t="s">
        <v>499</v>
      </c>
      <c r="B126" s="813"/>
      <c r="C126" s="813"/>
      <c r="D126" s="813"/>
      <c r="E126" s="815" t="s">
        <v>265</v>
      </c>
      <c r="F126" s="815"/>
    </row>
    <row r="127" spans="1:6" s="18" customFormat="1" ht="12.75" customHeight="1" x14ac:dyDescent="0.2">
      <c r="A127" s="816"/>
      <c r="B127" s="816"/>
      <c r="C127" s="816"/>
      <c r="D127" s="816"/>
      <c r="E127" s="817"/>
      <c r="F127" s="817"/>
    </row>
    <row r="128" spans="1:6" s="18" customFormat="1" ht="12.75" customHeight="1" x14ac:dyDescent="0.2">
      <c r="A128" s="808" t="s">
        <v>500</v>
      </c>
      <c r="B128" s="808"/>
      <c r="C128" s="808"/>
      <c r="D128" s="808"/>
      <c r="E128" s="818">
        <f>+E85</f>
        <v>668349.71</v>
      </c>
      <c r="F128" s="818"/>
    </row>
    <row r="129" spans="1:6" s="18" customFormat="1" ht="12.75" customHeight="1" x14ac:dyDescent="0.2">
      <c r="A129" s="808" t="s">
        <v>501</v>
      </c>
      <c r="B129" s="808"/>
      <c r="C129" s="808"/>
      <c r="D129" s="808"/>
      <c r="E129" s="819">
        <f>1190257.16-941152.72</f>
        <v>249104.43999999994</v>
      </c>
      <c r="F129" s="819"/>
    </row>
    <row r="130" spans="1:6" s="18" customFormat="1" ht="12.75" customHeight="1" x14ac:dyDescent="0.2">
      <c r="A130" s="808" t="s">
        <v>502</v>
      </c>
      <c r="B130" s="808"/>
      <c r="C130" s="808"/>
      <c r="D130" s="808"/>
      <c r="E130" s="770">
        <v>5392.32</v>
      </c>
      <c r="F130" s="770"/>
    </row>
    <row r="131" spans="1:6" s="18" customFormat="1" ht="12.75" customHeight="1" x14ac:dyDescent="0.2">
      <c r="A131" s="808" t="s">
        <v>503</v>
      </c>
      <c r="B131" s="808"/>
      <c r="C131" s="808"/>
      <c r="D131" s="808"/>
      <c r="E131" s="819"/>
      <c r="F131" s="819"/>
    </row>
    <row r="132" spans="1:6" s="18" customFormat="1" ht="12.75" customHeight="1" x14ac:dyDescent="0.2">
      <c r="A132" s="808" t="s">
        <v>504</v>
      </c>
      <c r="B132" s="808"/>
      <c r="C132" s="808"/>
      <c r="D132" s="808"/>
      <c r="E132" s="819"/>
      <c r="F132" s="819"/>
    </row>
    <row r="133" spans="1:6" s="18" customFormat="1" ht="26.85" customHeight="1" x14ac:dyDescent="0.2">
      <c r="A133" s="808" t="s">
        <v>505</v>
      </c>
      <c r="B133" s="808"/>
      <c r="C133" s="808"/>
      <c r="D133" s="808"/>
      <c r="E133" s="819"/>
      <c r="F133" s="819"/>
    </row>
    <row r="134" spans="1:6" s="18" customFormat="1" ht="27.4" customHeight="1" x14ac:dyDescent="0.2">
      <c r="A134" s="808" t="s">
        <v>506</v>
      </c>
      <c r="B134" s="808"/>
      <c r="C134" s="808"/>
      <c r="D134" s="808"/>
      <c r="E134" s="804">
        <f>+D150</f>
        <v>0</v>
      </c>
      <c r="F134" s="804"/>
    </row>
    <row r="135" spans="1:6" s="18" customFormat="1" ht="12.75" customHeight="1" x14ac:dyDescent="0.2">
      <c r="A135" s="809" t="s">
        <v>507</v>
      </c>
      <c r="B135" s="809"/>
      <c r="C135" s="809"/>
      <c r="D135" s="809"/>
      <c r="E135" s="820">
        <f>SUM(E128:E134)</f>
        <v>922846.46999999986</v>
      </c>
      <c r="F135" s="820"/>
    </row>
    <row r="136" spans="1:6" s="18" customFormat="1" ht="12.75" customHeight="1" x14ac:dyDescent="0.2">
      <c r="A136" s="809" t="s">
        <v>508</v>
      </c>
      <c r="B136" s="809"/>
      <c r="C136" s="809"/>
      <c r="D136" s="809"/>
      <c r="E136" s="820">
        <f>+E114+E117-E135</f>
        <v>692902.92</v>
      </c>
      <c r="F136" s="820"/>
    </row>
    <row r="137" spans="1:6" s="18" customFormat="1" ht="17.25" customHeight="1" x14ac:dyDescent="0.2">
      <c r="A137" s="809" t="s">
        <v>509</v>
      </c>
      <c r="B137" s="809"/>
      <c r="C137" s="809"/>
      <c r="D137" s="809"/>
      <c r="E137" s="821">
        <f>IF(E54="",0,IF(E54=0,0,E136/E54))</f>
        <v>0.29621097317710865</v>
      </c>
      <c r="F137" s="821"/>
    </row>
    <row r="138" spans="1:6" s="18" customFormat="1" ht="12.75" customHeight="1" x14ac:dyDescent="0.2">
      <c r="A138" s="753" t="s">
        <v>510</v>
      </c>
      <c r="B138" s="753"/>
      <c r="C138" s="753"/>
      <c r="D138" s="753"/>
      <c r="E138" s="753"/>
      <c r="F138" s="753"/>
    </row>
    <row r="139" spans="1:6" s="18" customFormat="1" ht="12.75" customHeight="1" x14ac:dyDescent="0.2">
      <c r="A139" s="822" t="s">
        <v>511</v>
      </c>
      <c r="B139" s="110" t="s">
        <v>105</v>
      </c>
      <c r="C139" s="110" t="s">
        <v>105</v>
      </c>
      <c r="D139" s="700" t="s">
        <v>108</v>
      </c>
      <c r="E139" s="700"/>
      <c r="F139" s="700"/>
    </row>
    <row r="140" spans="1:6" s="18" customFormat="1" ht="12.75" customHeight="1" x14ac:dyDescent="0.2">
      <c r="A140" s="822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 x14ac:dyDescent="0.2">
      <c r="A141" s="822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 x14ac:dyDescent="0.2">
      <c r="A142" s="282" t="s">
        <v>512</v>
      </c>
      <c r="B142" s="196"/>
      <c r="C142" s="317"/>
      <c r="D142" s="196"/>
      <c r="E142" s="317"/>
      <c r="F142" s="283">
        <f>IF(C142="",0,IF(C142=0,0,E142/C142))</f>
        <v>0</v>
      </c>
    </row>
    <row r="143" spans="1:6" s="18" customFormat="1" ht="14.85" customHeight="1" x14ac:dyDescent="0.2">
      <c r="A143" s="282" t="s">
        <v>513</v>
      </c>
      <c r="B143" s="205">
        <v>0</v>
      </c>
      <c r="C143" s="196">
        <v>0</v>
      </c>
      <c r="D143" s="196">
        <v>0</v>
      </c>
      <c r="E143" s="196">
        <v>0</v>
      </c>
      <c r="F143" s="283">
        <f>IF(C143="",0,IF(C143=0,0,E143/C143))</f>
        <v>0</v>
      </c>
    </row>
    <row r="144" spans="1:6" s="18" customFormat="1" ht="12.75" customHeight="1" x14ac:dyDescent="0.2">
      <c r="A144" s="318" t="s">
        <v>515</v>
      </c>
      <c r="B144" s="237" t="s">
        <v>514</v>
      </c>
      <c r="C144" s="237"/>
      <c r="D144" s="237"/>
      <c r="E144" s="196"/>
      <c r="F144" s="319">
        <f>IF(C144="",0,IF(C144=0,0,E144/C144))</f>
        <v>0</v>
      </c>
    </row>
    <row r="145" spans="1:6" s="18" customFormat="1" ht="25.5" customHeight="1" x14ac:dyDescent="0.2">
      <c r="A145" s="303" t="s">
        <v>516</v>
      </c>
      <c r="B145" s="205">
        <v>2795000</v>
      </c>
      <c r="C145" s="196">
        <f>B145</f>
        <v>2795000</v>
      </c>
      <c r="D145" s="196">
        <v>0</v>
      </c>
      <c r="E145" s="196">
        <v>0</v>
      </c>
      <c r="F145" s="296">
        <f>IF(C145="",0,IF(C145=0,0,E145/C145))</f>
        <v>0</v>
      </c>
    </row>
    <row r="146" spans="1:6" s="18" customFormat="1" ht="25.5" customHeight="1" x14ac:dyDescent="0.2">
      <c r="A146" s="303" t="s">
        <v>517</v>
      </c>
      <c r="B146" s="297">
        <f>SUM(B142:B145)</f>
        <v>2795000</v>
      </c>
      <c r="C146" s="297">
        <f>SUM(C142:C145)</f>
        <v>2795000</v>
      </c>
      <c r="D146" s="297">
        <f>SUM(D142:D145)</f>
        <v>0</v>
      </c>
      <c r="E146" s="297">
        <f>SUM(E142:E145)</f>
        <v>0</v>
      </c>
      <c r="F146" s="296">
        <f>IF(C146="",0,IF(C146=0,0,E146/C146))</f>
        <v>0</v>
      </c>
    </row>
    <row r="147" spans="1:6" s="18" customFormat="1" ht="12.75" customHeight="1" x14ac:dyDescent="0.2">
      <c r="A147" s="823" t="s">
        <v>518</v>
      </c>
      <c r="B147" s="824" t="s">
        <v>514</v>
      </c>
      <c r="C147" s="824"/>
      <c r="D147" s="825"/>
      <c r="E147" s="825"/>
      <c r="F147" s="825"/>
    </row>
    <row r="148" spans="1:6" s="18" customFormat="1" ht="12.75" customHeight="1" x14ac:dyDescent="0.2">
      <c r="A148" s="823"/>
      <c r="B148" s="826" t="s">
        <v>519</v>
      </c>
      <c r="C148" s="826"/>
      <c r="D148" s="765" t="s">
        <v>520</v>
      </c>
      <c r="E148" s="765"/>
      <c r="F148" s="765"/>
    </row>
    <row r="149" spans="1:6" s="18" customFormat="1" ht="12.75" customHeight="1" x14ac:dyDescent="0.2">
      <c r="A149" s="823"/>
      <c r="B149" s="827" t="s">
        <v>514</v>
      </c>
      <c r="C149" s="827"/>
      <c r="D149" s="828"/>
      <c r="E149" s="828"/>
      <c r="F149" s="828"/>
    </row>
    <row r="150" spans="1:6" s="18" customFormat="1" ht="12.75" customHeight="1" x14ac:dyDescent="0.2">
      <c r="A150" s="18" t="s">
        <v>521</v>
      </c>
      <c r="B150" s="830" t="s">
        <v>514</v>
      </c>
      <c r="C150" s="830"/>
      <c r="D150" s="792"/>
      <c r="E150" s="792"/>
      <c r="F150" s="792"/>
    </row>
    <row r="151" spans="1:6" s="18" customFormat="1" ht="6.95" customHeight="1" x14ac:dyDescent="0.2">
      <c r="A151" s="320"/>
      <c r="B151" s="321"/>
      <c r="C151" s="321"/>
      <c r="D151" s="321"/>
      <c r="E151" s="321"/>
      <c r="F151" s="321"/>
    </row>
    <row r="152" spans="1:6" s="18" customFormat="1" ht="12.75" customHeight="1" x14ac:dyDescent="0.2">
      <c r="A152" s="831" t="s">
        <v>522</v>
      </c>
      <c r="B152" s="831"/>
      <c r="C152" s="831"/>
      <c r="D152" s="831"/>
      <c r="E152" s="700" t="s">
        <v>265</v>
      </c>
      <c r="F152" s="700"/>
    </row>
    <row r="153" spans="1:6" s="18" customFormat="1" ht="25.5" customHeight="1" x14ac:dyDescent="0.2">
      <c r="A153" s="831"/>
      <c r="B153" s="831"/>
      <c r="C153" s="831"/>
      <c r="D153" s="831"/>
      <c r="E153" s="322" t="s">
        <v>523</v>
      </c>
      <c r="F153" s="25" t="s">
        <v>524</v>
      </c>
    </row>
    <row r="154" spans="1:6" s="18" customFormat="1" ht="12.75" customHeight="1" x14ac:dyDescent="0.2">
      <c r="A154" s="295" t="s">
        <v>525</v>
      </c>
      <c r="B154" s="321"/>
      <c r="C154" s="321"/>
      <c r="D154" s="323"/>
      <c r="E154" s="324">
        <v>174727.21</v>
      </c>
      <c r="F154" s="325"/>
    </row>
    <row r="155" spans="1:6" s="18" customFormat="1" ht="12.75" customHeight="1" x14ac:dyDescent="0.2">
      <c r="A155" s="282" t="s">
        <v>526</v>
      </c>
      <c r="B155" s="326"/>
      <c r="C155" s="326"/>
      <c r="D155" s="327"/>
      <c r="E155" s="236">
        <v>2313292.66</v>
      </c>
      <c r="F155" s="237"/>
    </row>
    <row r="156" spans="1:6" s="18" customFormat="1" ht="12.75" customHeight="1" x14ac:dyDescent="0.2">
      <c r="A156" s="282" t="s">
        <v>527</v>
      </c>
      <c r="B156" s="326"/>
      <c r="C156" s="326"/>
      <c r="D156" s="327"/>
      <c r="E156" s="236">
        <v>1552259.47</v>
      </c>
      <c r="F156" s="237"/>
    </row>
    <row r="157" spans="1:6" s="18" customFormat="1" ht="12.75" customHeight="1" x14ac:dyDescent="0.2">
      <c r="A157" s="282" t="s">
        <v>528</v>
      </c>
      <c r="B157" s="326"/>
      <c r="C157" s="326"/>
      <c r="D157" s="327"/>
      <c r="E157" s="236">
        <v>5392.32</v>
      </c>
      <c r="F157" s="237"/>
    </row>
    <row r="158" spans="1:6" s="18" customFormat="1" ht="12.75" customHeight="1" x14ac:dyDescent="0.2">
      <c r="A158" s="303" t="s">
        <v>529</v>
      </c>
      <c r="B158" s="328"/>
      <c r="C158" s="328"/>
      <c r="D158" s="298"/>
      <c r="E158" s="329">
        <f>E154+E155+E157-E156</f>
        <v>941152.72</v>
      </c>
      <c r="F158" s="329"/>
    </row>
    <row r="159" spans="1:6" s="18" customFormat="1" ht="12.75" customHeight="1" x14ac:dyDescent="0.2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 x14ac:dyDescent="0.2">
      <c r="A160" s="829" t="s">
        <v>530</v>
      </c>
      <c r="B160" s="829"/>
      <c r="C160" s="829"/>
      <c r="D160" s="829"/>
      <c r="E160" s="829"/>
      <c r="F160" s="829"/>
    </row>
    <row r="161" spans="1:6" s="18" customFormat="1" ht="29.65" customHeight="1" x14ac:dyDescent="0.2">
      <c r="A161" s="832" t="s">
        <v>531</v>
      </c>
      <c r="B161" s="832"/>
      <c r="C161" s="832"/>
      <c r="D161" s="832"/>
      <c r="E161" s="832"/>
      <c r="F161" s="832"/>
    </row>
    <row r="162" spans="1:6" s="18" customFormat="1" ht="15.75" customHeight="1" x14ac:dyDescent="0.2">
      <c r="A162" s="829" t="s">
        <v>532</v>
      </c>
      <c r="B162" s="829"/>
      <c r="C162" s="829"/>
      <c r="D162" s="829"/>
      <c r="E162" s="829"/>
      <c r="F162" s="829"/>
    </row>
    <row r="163" spans="1:6" s="18" customFormat="1" ht="15.75" customHeight="1" x14ac:dyDescent="0.2">
      <c r="A163" s="829" t="s">
        <v>533</v>
      </c>
      <c r="B163" s="829"/>
      <c r="C163" s="829"/>
      <c r="D163" s="829"/>
      <c r="E163" s="829"/>
      <c r="F163" s="829"/>
    </row>
    <row r="164" spans="1:6" s="18" customFormat="1" ht="15.75" customHeight="1" x14ac:dyDescent="0.2">
      <c r="A164" s="829" t="s">
        <v>534</v>
      </c>
      <c r="B164" s="829"/>
      <c r="C164" s="829"/>
      <c r="D164" s="829"/>
      <c r="E164" s="829"/>
      <c r="F164" s="829"/>
    </row>
  </sheetData>
  <sheetProtection selectLockedCells="1"/>
  <mergeCells count="75"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35:D135"/>
    <mergeCell ref="E135:F135"/>
    <mergeCell ref="A136:D136"/>
    <mergeCell ref="E136:F136"/>
    <mergeCell ref="A137:D137"/>
    <mergeCell ref="E137:F137"/>
    <mergeCell ref="A132:D132"/>
    <mergeCell ref="E132:F132"/>
    <mergeCell ref="A133:D133"/>
    <mergeCell ref="E133:F133"/>
    <mergeCell ref="A134:D134"/>
    <mergeCell ref="E134:F134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05:D105"/>
    <mergeCell ref="E105:F105"/>
    <mergeCell ref="A106:F106"/>
    <mergeCell ref="D107:F107"/>
    <mergeCell ref="D111:F111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87:D87"/>
    <mergeCell ref="E87:F87"/>
    <mergeCell ref="D88:F88"/>
    <mergeCell ref="A98:E98"/>
    <mergeCell ref="A99:E99"/>
    <mergeCell ref="A100:E100"/>
    <mergeCell ref="A9:F9"/>
    <mergeCell ref="D10:F10"/>
    <mergeCell ref="D55:F55"/>
    <mergeCell ref="A70:F70"/>
    <mergeCell ref="D71:F71"/>
    <mergeCell ref="A86:D86"/>
    <mergeCell ref="E86:F86"/>
    <mergeCell ref="A1:F1"/>
    <mergeCell ref="A3:F3"/>
    <mergeCell ref="A4:F4"/>
    <mergeCell ref="A5:F5"/>
    <mergeCell ref="A6:F6"/>
    <mergeCell ref="A7:F7"/>
  </mergeCells>
  <printOptions horizontalCentered="1"/>
  <pageMargins left="0" right="0" top="0.34" bottom="0" header="0.51181102362204722" footer="0.51181102362204722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XII Saúde 1º ao 5º bim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Mizael Mesquita</cp:lastModifiedBy>
  <cp:lastPrinted>2015-01-23T14:55:00Z</cp:lastPrinted>
  <dcterms:created xsi:type="dcterms:W3CDTF">2013-07-26T12:20:43Z</dcterms:created>
  <dcterms:modified xsi:type="dcterms:W3CDTF">2016-02-03T14:19:08Z</dcterms:modified>
</cp:coreProperties>
</file>